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Maria\Desktop\Richter_innen kodiert\Kodierung aktualisiert (Februar 2021)\"/>
    </mc:Choice>
  </mc:AlternateContent>
  <xr:revisionPtr revIDLastSave="0" documentId="13_ncr:1_{AADF6139-7D90-421B-9D0F-701032B59A62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BE anonymisiert" sheetId="2" r:id="rId1"/>
    <sheet name="BE kodiert" sheetId="1" r:id="rId2"/>
  </sheets>
  <definedNames>
    <definedName name="_xlnm.Print_Area" localSheetId="1">'BE kodiert'!$A$1:$AO$41</definedName>
    <definedName name="_xlnm.Print_Titles" localSheetId="0">'BE anonymisiert'!$B:$B,'BE anonymisiert'!$1:$1</definedName>
    <definedName name="_xlnm.Print_Titles" localSheetId="1">'BE kodiert'!$B:$B,'BE kodiert'!$1:$1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41" i="2" l="1"/>
  <c r="AD41" i="2"/>
  <c r="Y41" i="2"/>
  <c r="AC41" i="2" s="1"/>
  <c r="T41" i="2"/>
  <c r="S41" i="2"/>
  <c r="AM40" i="2"/>
  <c r="AD40" i="2"/>
  <c r="Y40" i="2"/>
  <c r="Z40" i="2" s="1"/>
  <c r="T40" i="2"/>
  <c r="S40" i="2"/>
  <c r="AM39" i="2"/>
  <c r="AD39" i="2"/>
  <c r="Y39" i="2"/>
  <c r="AC39" i="2" s="1"/>
  <c r="T39" i="2"/>
  <c r="S39" i="2"/>
  <c r="AM38" i="2"/>
  <c r="AD38" i="2"/>
  <c r="Y38" i="2"/>
  <c r="Z38" i="2" s="1"/>
  <c r="T38" i="2"/>
  <c r="S38" i="2"/>
  <c r="AM37" i="2"/>
  <c r="AD37" i="2"/>
  <c r="Y37" i="2"/>
  <c r="AC37" i="2" s="1"/>
  <c r="T37" i="2"/>
  <c r="S37" i="2"/>
  <c r="AM36" i="2"/>
  <c r="AD36" i="2"/>
  <c r="Y36" i="2"/>
  <c r="Z36" i="2" s="1"/>
  <c r="T36" i="2"/>
  <c r="S36" i="2"/>
  <c r="AM35" i="2"/>
  <c r="AD35" i="2"/>
  <c r="Y35" i="2"/>
  <c r="AC35" i="2" s="1"/>
  <c r="T35" i="2"/>
  <c r="S35" i="2"/>
  <c r="AM34" i="2"/>
  <c r="AD34" i="2"/>
  <c r="Y34" i="2"/>
  <c r="Z34" i="2" s="1"/>
  <c r="T34" i="2"/>
  <c r="S34" i="2"/>
  <c r="AM33" i="2"/>
  <c r="AD33" i="2"/>
  <c r="Y33" i="2"/>
  <c r="AC33" i="2" s="1"/>
  <c r="T33" i="2"/>
  <c r="S33" i="2"/>
  <c r="AM32" i="2"/>
  <c r="AD32" i="2"/>
  <c r="Y32" i="2"/>
  <c r="Z32" i="2" s="1"/>
  <c r="T32" i="2"/>
  <c r="S32" i="2"/>
  <c r="AM31" i="2"/>
  <c r="AD31" i="2"/>
  <c r="Y31" i="2"/>
  <c r="AC31" i="2" s="1"/>
  <c r="T31" i="2"/>
  <c r="S31" i="2"/>
  <c r="AM30" i="2"/>
  <c r="AD30" i="2"/>
  <c r="Y30" i="2"/>
  <c r="Z30" i="2" s="1"/>
  <c r="T30" i="2"/>
  <c r="S30" i="2"/>
  <c r="AM29" i="2"/>
  <c r="AD29" i="2"/>
  <c r="Y29" i="2"/>
  <c r="AC29" i="2" s="1"/>
  <c r="T29" i="2"/>
  <c r="S29" i="2"/>
  <c r="AM28" i="2"/>
  <c r="AD28" i="2"/>
  <c r="Y28" i="2"/>
  <c r="Z28" i="2" s="1"/>
  <c r="T28" i="2"/>
  <c r="S28" i="2"/>
  <c r="AD27" i="2"/>
  <c r="Y27" i="2"/>
  <c r="Z27" i="2" s="1"/>
  <c r="T27" i="2"/>
  <c r="S27" i="2"/>
  <c r="AM26" i="2"/>
  <c r="AD26" i="2"/>
  <c r="Y26" i="2"/>
  <c r="AC26" i="2" s="1"/>
  <c r="T26" i="2"/>
  <c r="S26" i="2"/>
  <c r="AN25" i="2"/>
  <c r="AM25" i="2"/>
  <c r="AD25" i="2"/>
  <c r="Y25" i="2"/>
  <c r="AC25" i="2" s="1"/>
  <c r="T25" i="2"/>
  <c r="S25" i="2"/>
  <c r="AM24" i="2"/>
  <c r="AI24" i="2"/>
  <c r="AD24" i="2"/>
  <c r="Y24" i="2"/>
  <c r="AC24" i="2" s="1"/>
  <c r="T24" i="2"/>
  <c r="S24" i="2"/>
  <c r="AM23" i="2"/>
  <c r="AD23" i="2"/>
  <c r="Y23" i="2"/>
  <c r="Z23" i="2" s="1"/>
  <c r="T23" i="2"/>
  <c r="S23" i="2"/>
  <c r="AN22" i="2"/>
  <c r="AM22" i="2"/>
  <c r="AD22" i="2"/>
  <c r="Y22" i="2"/>
  <c r="Z22" i="2" s="1"/>
  <c r="T22" i="2"/>
  <c r="S22" i="2"/>
  <c r="AM21" i="2"/>
  <c r="AD21" i="2"/>
  <c r="Y21" i="2"/>
  <c r="AC21" i="2" s="1"/>
  <c r="T21" i="2"/>
  <c r="S21" i="2"/>
  <c r="AM20" i="2"/>
  <c r="AD20" i="2"/>
  <c r="Y20" i="2"/>
  <c r="Z20" i="2" s="1"/>
  <c r="T20" i="2"/>
  <c r="S20" i="2"/>
  <c r="AM19" i="2"/>
  <c r="AD19" i="2"/>
  <c r="Y19" i="2"/>
  <c r="AC19" i="2" s="1"/>
  <c r="T19" i="2"/>
  <c r="S19" i="2"/>
  <c r="AM18" i="2"/>
  <c r="AD18" i="2"/>
  <c r="Y18" i="2"/>
  <c r="Z18" i="2" s="1"/>
  <c r="T18" i="2"/>
  <c r="S18" i="2"/>
  <c r="AM17" i="2"/>
  <c r="AD17" i="2"/>
  <c r="Y17" i="2"/>
  <c r="AC17" i="2" s="1"/>
  <c r="T17" i="2"/>
  <c r="S17" i="2"/>
  <c r="AM16" i="2"/>
  <c r="AD16" i="2"/>
  <c r="Y16" i="2"/>
  <c r="Z16" i="2" s="1"/>
  <c r="S16" i="2"/>
  <c r="AM15" i="2"/>
  <c r="AD15" i="2"/>
  <c r="Y15" i="2"/>
  <c r="Z15" i="2" s="1"/>
  <c r="S15" i="2"/>
  <c r="AM14" i="2"/>
  <c r="AD14" i="2"/>
  <c r="Y14" i="2"/>
  <c r="Z14" i="2" s="1"/>
  <c r="S14" i="2"/>
  <c r="AM13" i="2"/>
  <c r="AD13" i="2"/>
  <c r="Y13" i="2"/>
  <c r="Z13" i="2" s="1"/>
  <c r="S13" i="2"/>
  <c r="AN12" i="2"/>
  <c r="AM12" i="2"/>
  <c r="AD12" i="2"/>
  <c r="Y12" i="2"/>
  <c r="AC12" i="2" s="1"/>
  <c r="T12" i="2"/>
  <c r="S12" i="2"/>
  <c r="AM11" i="2"/>
  <c r="AD11" i="2"/>
  <c r="Y11" i="2"/>
  <c r="Z11" i="2" s="1"/>
  <c r="T11" i="2"/>
  <c r="S11" i="2"/>
  <c r="AM10" i="2"/>
  <c r="AD10" i="2"/>
  <c r="Y10" i="2"/>
  <c r="AC10" i="2" s="1"/>
  <c r="T10" i="2"/>
  <c r="S10" i="2"/>
  <c r="AN9" i="2"/>
  <c r="AM9" i="2"/>
  <c r="AD9" i="2"/>
  <c r="Y9" i="2"/>
  <c r="AC9" i="2" s="1"/>
  <c r="T9" i="2"/>
  <c r="S9" i="2"/>
  <c r="AD8" i="2"/>
  <c r="Y8" i="2"/>
  <c r="AC8" i="2" s="1"/>
  <c r="T8" i="2"/>
  <c r="S8" i="2"/>
  <c r="AM7" i="2"/>
  <c r="AD7" i="2"/>
  <c r="Y7" i="2"/>
  <c r="Z7" i="2" s="1"/>
  <c r="T7" i="2"/>
  <c r="S7" i="2"/>
  <c r="AM6" i="2"/>
  <c r="AD6" i="2"/>
  <c r="Y6" i="2"/>
  <c r="AC6" i="2" s="1"/>
  <c r="T6" i="2"/>
  <c r="S6" i="2"/>
  <c r="AM5" i="2"/>
  <c r="AD5" i="2"/>
  <c r="Y5" i="2"/>
  <c r="Z5" i="2" s="1"/>
  <c r="T5" i="2"/>
  <c r="S5" i="2"/>
  <c r="AM4" i="2"/>
  <c r="AD4" i="2"/>
  <c r="Y4" i="2"/>
  <c r="AC4" i="2" s="1"/>
  <c r="T4" i="2"/>
  <c r="S4" i="2"/>
  <c r="AM3" i="2"/>
  <c r="AD3" i="2"/>
  <c r="Y3" i="2"/>
  <c r="Z3" i="2" s="1"/>
  <c r="T3" i="2"/>
  <c r="S3" i="2"/>
  <c r="AM2" i="2"/>
  <c r="AD2" i="2"/>
  <c r="Y2" i="2"/>
  <c r="AC2" i="2" s="1"/>
  <c r="T2" i="2"/>
  <c r="S2" i="2"/>
  <c r="Z19" i="2" l="1"/>
  <c r="AA19" i="2" s="1"/>
  <c r="Z17" i="2"/>
  <c r="AA17" i="2" s="1"/>
  <c r="Z29" i="2"/>
  <c r="AA29" i="2" s="1"/>
  <c r="Z26" i="2"/>
  <c r="AA26" i="2" s="1"/>
  <c r="Z6" i="2"/>
  <c r="Z8" i="2"/>
  <c r="AA8" i="2" s="1"/>
  <c r="Z10" i="2"/>
  <c r="Z12" i="2"/>
  <c r="AA12" i="2" s="1"/>
  <c r="Z24" i="2"/>
  <c r="Z25" i="2"/>
  <c r="AA25" i="2" s="1"/>
  <c r="Z39" i="2"/>
  <c r="Z41" i="2"/>
  <c r="AA41" i="2" s="1"/>
  <c r="Z2" i="2"/>
  <c r="Z4" i="2"/>
  <c r="AA4" i="2" s="1"/>
  <c r="Z9" i="2"/>
  <c r="AA9" i="2" s="1"/>
  <c r="Z35" i="2"/>
  <c r="Z37" i="2"/>
  <c r="AA37" i="2" s="1"/>
  <c r="Z21" i="2"/>
  <c r="Z31" i="2"/>
  <c r="Z33" i="2"/>
  <c r="AA33" i="2" s="1"/>
  <c r="AB3" i="2"/>
  <c r="AA3" i="2"/>
  <c r="AB34" i="2"/>
  <c r="AA34" i="2"/>
  <c r="AB36" i="2"/>
  <c r="AA36" i="2"/>
  <c r="AB20" i="2"/>
  <c r="AA20" i="2"/>
  <c r="AB22" i="2"/>
  <c r="AA22" i="2"/>
  <c r="AB30" i="2"/>
  <c r="AA30" i="2"/>
  <c r="AB32" i="2"/>
  <c r="AA32" i="2"/>
  <c r="AB15" i="2"/>
  <c r="AA15" i="2"/>
  <c r="AB13" i="2"/>
  <c r="AA13" i="2"/>
  <c r="AB14" i="2"/>
  <c r="AA14" i="2"/>
  <c r="AB16" i="2"/>
  <c r="AA16" i="2"/>
  <c r="AB18" i="2"/>
  <c r="AA18" i="2"/>
  <c r="AB27" i="2"/>
  <c r="AA27" i="2"/>
  <c r="AB28" i="2"/>
  <c r="AA28" i="2"/>
  <c r="AB5" i="2"/>
  <c r="AA5" i="2"/>
  <c r="AB7" i="2"/>
  <c r="AA7" i="2"/>
  <c r="AB11" i="2"/>
  <c r="AA11" i="2"/>
  <c r="AB23" i="2"/>
  <c r="AA23" i="2"/>
  <c r="AB38" i="2"/>
  <c r="AA38" i="2"/>
  <c r="AB40" i="2"/>
  <c r="AA40" i="2"/>
  <c r="AC15" i="2"/>
  <c r="AC3" i="2"/>
  <c r="AC7" i="2"/>
  <c r="AB8" i="2"/>
  <c r="AC11" i="2"/>
  <c r="AC18" i="2"/>
  <c r="AB19" i="2"/>
  <c r="AC22" i="2"/>
  <c r="AC27" i="2"/>
  <c r="AC28" i="2"/>
  <c r="AC32" i="2"/>
  <c r="AB33" i="2"/>
  <c r="AC36" i="2"/>
  <c r="AC40" i="2"/>
  <c r="AC23" i="2"/>
  <c r="AC30" i="2"/>
  <c r="AC34" i="2"/>
  <c r="AC38" i="2"/>
  <c r="AC5" i="2"/>
  <c r="AC13" i="2"/>
  <c r="AC14" i="2"/>
  <c r="AC16" i="2"/>
  <c r="AC20" i="2"/>
  <c r="AM41" i="1"/>
  <c r="AD41" i="1"/>
  <c r="Y41" i="1"/>
  <c r="Z41" i="1" s="1"/>
  <c r="T41" i="1"/>
  <c r="S41" i="1"/>
  <c r="AM40" i="1"/>
  <c r="AD40" i="1"/>
  <c r="Y40" i="1"/>
  <c r="Z40" i="1" s="1"/>
  <c r="T40" i="1"/>
  <c r="S40" i="1"/>
  <c r="AM39" i="1"/>
  <c r="AD39" i="1"/>
  <c r="Y39" i="1"/>
  <c r="Z39" i="1" s="1"/>
  <c r="T39" i="1"/>
  <c r="S39" i="1"/>
  <c r="AM38" i="1"/>
  <c r="AD38" i="1"/>
  <c r="Y38" i="1"/>
  <c r="Z38" i="1" s="1"/>
  <c r="T38" i="1"/>
  <c r="S38" i="1"/>
  <c r="AM37" i="1"/>
  <c r="AD37" i="1"/>
  <c r="Y37" i="1"/>
  <c r="Z37" i="1" s="1"/>
  <c r="T37" i="1"/>
  <c r="S37" i="1"/>
  <c r="AM36" i="1"/>
  <c r="AD36" i="1"/>
  <c r="Y36" i="1"/>
  <c r="Z36" i="1" s="1"/>
  <c r="T36" i="1"/>
  <c r="S36" i="1"/>
  <c r="AM35" i="1"/>
  <c r="AD35" i="1"/>
  <c r="Y35" i="1"/>
  <c r="Z35" i="1" s="1"/>
  <c r="T35" i="1"/>
  <c r="S35" i="1"/>
  <c r="AM34" i="1"/>
  <c r="AD34" i="1"/>
  <c r="Y34" i="1"/>
  <c r="Z34" i="1" s="1"/>
  <c r="T34" i="1"/>
  <c r="S34" i="1"/>
  <c r="AM33" i="1"/>
  <c r="AD33" i="1"/>
  <c r="Y33" i="1"/>
  <c r="Z33" i="1" s="1"/>
  <c r="T33" i="1"/>
  <c r="S33" i="1"/>
  <c r="AM32" i="1"/>
  <c r="AD32" i="1"/>
  <c r="Y32" i="1"/>
  <c r="Z32" i="1" s="1"/>
  <c r="T32" i="1"/>
  <c r="S32" i="1"/>
  <c r="AM31" i="1"/>
  <c r="AD31" i="1"/>
  <c r="Y31" i="1"/>
  <c r="Z31" i="1" s="1"/>
  <c r="T31" i="1"/>
  <c r="S31" i="1"/>
  <c r="AM30" i="1"/>
  <c r="AD30" i="1"/>
  <c r="Y30" i="1"/>
  <c r="Z30" i="1" s="1"/>
  <c r="T30" i="1"/>
  <c r="S30" i="1"/>
  <c r="AM29" i="1"/>
  <c r="AD29" i="1"/>
  <c r="Y29" i="1"/>
  <c r="Z29" i="1" s="1"/>
  <c r="T29" i="1"/>
  <c r="S29" i="1"/>
  <c r="AM28" i="1"/>
  <c r="AD28" i="1"/>
  <c r="Y28" i="1"/>
  <c r="Z28" i="1" s="1"/>
  <c r="T28" i="1"/>
  <c r="S28" i="1"/>
  <c r="AD27" i="1"/>
  <c r="Y27" i="1"/>
  <c r="Z27" i="1" s="1"/>
  <c r="T27" i="1"/>
  <c r="S27" i="1"/>
  <c r="AM26" i="1"/>
  <c r="AD26" i="1"/>
  <c r="Y26" i="1"/>
  <c r="Z26" i="1" s="1"/>
  <c r="T26" i="1"/>
  <c r="S26" i="1"/>
  <c r="AN25" i="1"/>
  <c r="AM25" i="1"/>
  <c r="AD25" i="1"/>
  <c r="Y25" i="1"/>
  <c r="AC25" i="1" s="1"/>
  <c r="T25" i="1"/>
  <c r="S25" i="1"/>
  <c r="AM24" i="1"/>
  <c r="AI24" i="1"/>
  <c r="AD24" i="1"/>
  <c r="Y24" i="1"/>
  <c r="AC24" i="1" s="1"/>
  <c r="T24" i="1"/>
  <c r="S24" i="1"/>
  <c r="AM23" i="1"/>
  <c r="AD23" i="1"/>
  <c r="Y23" i="1"/>
  <c r="AC23" i="1" s="1"/>
  <c r="T23" i="1"/>
  <c r="S23" i="1"/>
  <c r="AN22" i="1"/>
  <c r="AM22" i="1"/>
  <c r="AD22" i="1"/>
  <c r="Y22" i="1"/>
  <c r="AC22" i="1" s="1"/>
  <c r="T22" i="1"/>
  <c r="S22" i="1"/>
  <c r="AM21" i="1"/>
  <c r="AD21" i="1"/>
  <c r="Y21" i="1"/>
  <c r="AC21" i="1" s="1"/>
  <c r="T21" i="1"/>
  <c r="S21" i="1"/>
  <c r="AM20" i="1"/>
  <c r="AD20" i="1"/>
  <c r="Y20" i="1"/>
  <c r="AC20" i="1" s="1"/>
  <c r="T20" i="1"/>
  <c r="S20" i="1"/>
  <c r="AM19" i="1"/>
  <c r="AD19" i="1"/>
  <c r="Y19" i="1"/>
  <c r="AC19" i="1" s="1"/>
  <c r="T19" i="1"/>
  <c r="S19" i="1"/>
  <c r="AM18" i="1"/>
  <c r="AD18" i="1"/>
  <c r="Z18" i="1"/>
  <c r="AB18" i="1" s="1"/>
  <c r="Y18" i="1"/>
  <c r="AC18" i="1" s="1"/>
  <c r="T18" i="1"/>
  <c r="S18" i="1"/>
  <c r="AM17" i="1"/>
  <c r="AD17" i="1"/>
  <c r="Y17" i="1"/>
  <c r="AC17" i="1" s="1"/>
  <c r="T17" i="1"/>
  <c r="S17" i="1"/>
  <c r="AM16" i="1"/>
  <c r="AD16" i="1"/>
  <c r="Y16" i="1"/>
  <c r="AC16" i="1" s="1"/>
  <c r="S16" i="1"/>
  <c r="AM15" i="1"/>
  <c r="AD15" i="1"/>
  <c r="Y15" i="1"/>
  <c r="AC15" i="1" s="1"/>
  <c r="S15" i="1"/>
  <c r="AM14" i="1"/>
  <c r="AD14" i="1"/>
  <c r="Y14" i="1"/>
  <c r="AC14" i="1" s="1"/>
  <c r="S14" i="1"/>
  <c r="AM13" i="1"/>
  <c r="AD13" i="1"/>
  <c r="Y13" i="1"/>
  <c r="Z13" i="1" s="1"/>
  <c r="S13" i="1"/>
  <c r="AN12" i="1"/>
  <c r="AM12" i="1"/>
  <c r="AD12" i="1"/>
  <c r="Y12" i="1"/>
  <c r="Z12" i="1" s="1"/>
  <c r="T12" i="1"/>
  <c r="S12" i="1"/>
  <c r="AM11" i="1"/>
  <c r="AD11" i="1"/>
  <c r="Y11" i="1"/>
  <c r="Z11" i="1" s="1"/>
  <c r="T11" i="1"/>
  <c r="S11" i="1"/>
  <c r="AM10" i="1"/>
  <c r="AD10" i="1"/>
  <c r="Y10" i="1"/>
  <c r="Z10" i="1" s="1"/>
  <c r="T10" i="1"/>
  <c r="S10" i="1"/>
  <c r="AN9" i="1"/>
  <c r="AM9" i="1"/>
  <c r="AD9" i="1"/>
  <c r="Y9" i="1"/>
  <c r="AC9" i="1" s="1"/>
  <c r="T9" i="1"/>
  <c r="S9" i="1"/>
  <c r="AD8" i="1"/>
  <c r="Y8" i="1"/>
  <c r="AC8" i="1" s="1"/>
  <c r="T8" i="1"/>
  <c r="S8" i="1"/>
  <c r="AM7" i="1"/>
  <c r="AD7" i="1"/>
  <c r="Y7" i="1"/>
  <c r="AC7" i="1" s="1"/>
  <c r="T7" i="1"/>
  <c r="S7" i="1"/>
  <c r="AM6" i="1"/>
  <c r="AD6" i="1"/>
  <c r="Y6" i="1"/>
  <c r="AC6" i="1" s="1"/>
  <c r="T6" i="1"/>
  <c r="S6" i="1"/>
  <c r="AM5" i="1"/>
  <c r="AD5" i="1"/>
  <c r="Y5" i="1"/>
  <c r="AC5" i="1" s="1"/>
  <c r="T5" i="1"/>
  <c r="S5" i="1"/>
  <c r="AM4" i="1"/>
  <c r="AD4" i="1"/>
  <c r="Y4" i="1"/>
  <c r="AC4" i="1" s="1"/>
  <c r="T4" i="1"/>
  <c r="S4" i="1"/>
  <c r="AM3" i="1"/>
  <c r="AD3" i="1"/>
  <c r="Y3" i="1"/>
  <c r="AC3" i="1" s="1"/>
  <c r="T3" i="1"/>
  <c r="S3" i="1"/>
  <c r="AM2" i="1"/>
  <c r="AD2" i="1"/>
  <c r="Y2" i="1"/>
  <c r="AC2" i="1" s="1"/>
  <c r="T2" i="1"/>
  <c r="S2" i="1"/>
  <c r="AB41" i="2" l="1"/>
  <c r="AB26" i="2"/>
  <c r="AB9" i="2"/>
  <c r="AB17" i="2"/>
  <c r="AB25" i="2"/>
  <c r="AB12" i="2"/>
  <c r="AB37" i="2"/>
  <c r="AB29" i="2"/>
  <c r="AB4" i="2"/>
  <c r="AA21" i="2"/>
  <c r="AB21" i="2"/>
  <c r="AA2" i="2"/>
  <c r="AB2" i="2"/>
  <c r="AA10" i="2"/>
  <c r="AB10" i="2"/>
  <c r="AA35" i="2"/>
  <c r="AB35" i="2"/>
  <c r="AA24" i="2"/>
  <c r="AB24" i="2"/>
  <c r="AA31" i="2"/>
  <c r="AB31" i="2"/>
  <c r="AA39" i="2"/>
  <c r="AB39" i="2"/>
  <c r="AA6" i="2"/>
  <c r="AB6" i="2"/>
  <c r="Z6" i="1"/>
  <c r="AA6" i="1" s="1"/>
  <c r="Z2" i="1"/>
  <c r="AA2" i="1" s="1"/>
  <c r="Z17" i="1"/>
  <c r="AB17" i="1" s="1"/>
  <c r="Z5" i="1"/>
  <c r="AA5" i="1" s="1"/>
  <c r="Z14" i="1"/>
  <c r="AA14" i="1" s="1"/>
  <c r="Z25" i="1"/>
  <c r="AA25" i="1" s="1"/>
  <c r="Z4" i="1"/>
  <c r="AA4" i="1" s="1"/>
  <c r="Z8" i="1"/>
  <c r="AA8" i="1" s="1"/>
  <c r="Z22" i="1"/>
  <c r="AB22" i="1" s="1"/>
  <c r="Z3" i="1"/>
  <c r="AA3" i="1" s="1"/>
  <c r="Z7" i="1"/>
  <c r="AA7" i="1" s="1"/>
  <c r="Z9" i="1"/>
  <c r="AA9" i="1" s="1"/>
  <c r="Z19" i="1"/>
  <c r="AB19" i="1" s="1"/>
  <c r="Z21" i="1"/>
  <c r="AB21" i="1" s="1"/>
  <c r="Z16" i="1"/>
  <c r="AB16" i="1" s="1"/>
  <c r="Z20" i="1"/>
  <c r="AB20" i="1" s="1"/>
  <c r="AB6" i="1"/>
  <c r="AB11" i="1"/>
  <c r="AA11" i="1"/>
  <c r="AB27" i="1"/>
  <c r="AA27" i="1"/>
  <c r="AA28" i="1"/>
  <c r="AB28" i="1"/>
  <c r="AB32" i="1"/>
  <c r="AA32" i="1"/>
  <c r="AA36" i="1"/>
  <c r="AB36" i="1"/>
  <c r="AB40" i="1"/>
  <c r="AA40" i="1"/>
  <c r="AA10" i="1"/>
  <c r="AB10" i="1"/>
  <c r="AB26" i="1"/>
  <c r="AA26" i="1"/>
  <c r="AB31" i="1"/>
  <c r="AA31" i="1"/>
  <c r="AB35" i="1"/>
  <c r="AA35" i="1"/>
  <c r="AA39" i="1"/>
  <c r="AB39" i="1"/>
  <c r="AA30" i="1"/>
  <c r="AB30" i="1"/>
  <c r="AA34" i="1"/>
  <c r="AB34" i="1"/>
  <c r="AA38" i="1"/>
  <c r="AB38" i="1"/>
  <c r="AA12" i="1"/>
  <c r="AB12" i="1"/>
  <c r="AA13" i="1"/>
  <c r="AB13" i="1"/>
  <c r="AB29" i="1"/>
  <c r="AA29" i="1"/>
  <c r="AA33" i="1"/>
  <c r="AB33" i="1"/>
  <c r="AA37" i="1"/>
  <c r="AB37" i="1"/>
  <c r="AA41" i="1"/>
  <c r="AB41" i="1"/>
  <c r="Z15" i="1"/>
  <c r="AA18" i="1"/>
  <c r="AA19" i="1"/>
  <c r="Z23" i="1"/>
  <c r="Z24" i="1"/>
  <c r="AC10" i="1"/>
  <c r="AC11" i="1"/>
  <c r="AC12" i="1"/>
  <c r="AC13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A20" i="1" l="1"/>
  <c r="AB2" i="1"/>
  <c r="AB4" i="1"/>
  <c r="AA21" i="1"/>
  <c r="AA17" i="1"/>
  <c r="AB3" i="1"/>
  <c r="AB7" i="1"/>
  <c r="AB5" i="1"/>
  <c r="AA22" i="1"/>
  <c r="AB14" i="1"/>
  <c r="AB8" i="1"/>
  <c r="AB25" i="1"/>
  <c r="AB9" i="1"/>
  <c r="AA16" i="1"/>
  <c r="AB24" i="1"/>
  <c r="AA24" i="1"/>
  <c r="AB23" i="1"/>
  <c r="AA23" i="1"/>
  <c r="AB15" i="1"/>
  <c r="AA15" i="1"/>
</calcChain>
</file>

<file path=xl/sharedStrings.xml><?xml version="1.0" encoding="utf-8"?>
<sst xmlns="http://schemas.openxmlformats.org/spreadsheetml/2006/main" count="763" uniqueCount="120">
  <si>
    <t>Land</t>
  </si>
  <si>
    <t>Geschlecht (M/W/U)</t>
  </si>
  <si>
    <t>Wahl (RW / NW)</t>
  </si>
  <si>
    <t>WP</t>
  </si>
  <si>
    <t>PlPrNr</t>
  </si>
  <si>
    <t>PlPrSeite</t>
  </si>
  <si>
    <t>Tag der Wahl (Datum)</t>
  </si>
  <si>
    <t>vorschlagende Institution</t>
  </si>
  <si>
    <t>vorschlagende Fraktion</t>
  </si>
  <si>
    <t>Wahl-gang</t>
  </si>
  <si>
    <t>Anzahl gesetzlicher Mitglieder (Beginn WP)</t>
  </si>
  <si>
    <t>Regierungs-fraktionen</t>
  </si>
  <si>
    <t xml:space="preserve"> Ja-Stimmen</t>
  </si>
  <si>
    <t xml:space="preserve"> Nein-Stimmen</t>
  </si>
  <si>
    <t>Ungültig</t>
  </si>
  <si>
    <t>Amtsantritt Tag</t>
  </si>
  <si>
    <t>Datum der Ernennung</t>
  </si>
  <si>
    <t>Jahr Amtsantritt</t>
  </si>
  <si>
    <t>Gesetzlich vorgesehenes Ende</t>
  </si>
  <si>
    <t>Ausscheiden Tag</t>
  </si>
  <si>
    <t>Jahr Ausscheiden</t>
  </si>
  <si>
    <t>Gesetzliche Amtszeit (Jahre)</t>
  </si>
  <si>
    <t>BE</t>
  </si>
  <si>
    <t>CDU, SPD</t>
  </si>
  <si>
    <t>PDS, Grüne, FDP</t>
  </si>
  <si>
    <t>PDS, Grüne</t>
  </si>
  <si>
    <t>SPD, PDS</t>
  </si>
  <si>
    <t>CDU, Grüne, FDP</t>
  </si>
  <si>
    <t>SPD, Linke</t>
  </si>
  <si>
    <t>SPD, CDU</t>
  </si>
  <si>
    <t>Linke, Grüne, Piraten</t>
  </si>
  <si>
    <t>Richter*in (ID)</t>
  </si>
  <si>
    <t>Geburtsjahr</t>
  </si>
  <si>
    <t>BE 12_01_01</t>
  </si>
  <si>
    <t>BE 12_01_02</t>
  </si>
  <si>
    <t>BE 12_01_03</t>
  </si>
  <si>
    <t>BE 12_01_04</t>
  </si>
  <si>
    <t>BE 12_01_05</t>
  </si>
  <si>
    <t>BE 12_01_06</t>
  </si>
  <si>
    <t>BE 12_01_07</t>
  </si>
  <si>
    <t>BE 12_01_08</t>
  </si>
  <si>
    <t>BE 12_01_09</t>
  </si>
  <si>
    <t>BE 12_01_10</t>
  </si>
  <si>
    <t>BE 12_02_01</t>
  </si>
  <si>
    <t>BE 13_01_01</t>
  </si>
  <si>
    <t>BE 13_01_02</t>
  </si>
  <si>
    <t>BE 13_01_03</t>
  </si>
  <si>
    <t>BE 13_02_01</t>
  </si>
  <si>
    <t>BE 14_01_01</t>
  </si>
  <si>
    <t>BE 14_01_02</t>
  </si>
  <si>
    <t>BE 14_01_03</t>
  </si>
  <si>
    <t>BE 14_01_04</t>
  </si>
  <si>
    <t>BE 14_01_05</t>
  </si>
  <si>
    <t>BE 15_01_01</t>
  </si>
  <si>
    <t>BE 15_01_02</t>
  </si>
  <si>
    <t>BE 15_01_03</t>
  </si>
  <si>
    <t>BE 16_01_01</t>
  </si>
  <si>
    <t>BE 16_01_02</t>
  </si>
  <si>
    <t>BE 16_01_03</t>
  </si>
  <si>
    <t>BE 16_01_04</t>
  </si>
  <si>
    <t>BE 16_01_05</t>
  </si>
  <si>
    <t>BE 16_01_06</t>
  </si>
  <si>
    <t>BE 16_01_07</t>
  </si>
  <si>
    <t>BE 16_01_08</t>
  </si>
  <si>
    <t>BE 17_01_01</t>
  </si>
  <si>
    <t>BE 17_01_02</t>
  </si>
  <si>
    <t>BE 17_01_03</t>
  </si>
  <si>
    <t>BE 17_02_01</t>
  </si>
  <si>
    <t>BE 17_02_02</t>
  </si>
  <si>
    <t>BE 17_02_03</t>
  </si>
  <si>
    <t>BE 17_02_04</t>
  </si>
  <si>
    <t>BE 17_02_05</t>
  </si>
  <si>
    <t>BE 17_02_06</t>
  </si>
  <si>
    <t>Richtergruppe (P/VP/BR/ BefRA/LR)</t>
  </si>
  <si>
    <t>Oppositionsfraktionen</t>
  </si>
  <si>
    <t>AbgRegfrakt (Anzahl Mandate; Beginn WP)</t>
  </si>
  <si>
    <t>AbgOppfrakt (Anzahl Mandate; Beginn WP)</t>
  </si>
  <si>
    <t>Gesamt-stimmen</t>
  </si>
  <si>
    <t xml:space="preserve">Zu zählende Stimmen </t>
  </si>
  <si>
    <t xml:space="preserve">Notwendige Mehrheit (Stimmen) </t>
  </si>
  <si>
    <t xml:space="preserve">erreichte Mehrheit bei zu zählenden Stimmen </t>
  </si>
  <si>
    <t xml:space="preserve">Erreichte Mehrheit abgegebene Stimmen </t>
  </si>
  <si>
    <t xml:space="preserve">Erreichte Mehrheit bei MdL </t>
  </si>
  <si>
    <t>Enthaltungen</t>
  </si>
  <si>
    <t xml:space="preserve">Alter bei Ausscheiden </t>
  </si>
  <si>
    <t xml:space="preserve">Dauer der Amtszeit </t>
  </si>
  <si>
    <t>Alter bei Amtsantritt</t>
  </si>
  <si>
    <t>Richter*in / Stellvertreter*in</t>
  </si>
  <si>
    <t>AkadTitel (Prof./Dr.)</t>
  </si>
  <si>
    <t>Berufs-gruppe (BR/Prof/RA/LR)</t>
  </si>
  <si>
    <t xml:space="preserve"> Stellvertreter*in</t>
  </si>
  <si>
    <t>W</t>
  </si>
  <si>
    <t>BefRA</t>
  </si>
  <si>
    <t>RA</t>
  </si>
  <si>
    <t>RW</t>
  </si>
  <si>
    <t>Fraktion</t>
  </si>
  <si>
    <t>B90/Grüne</t>
  </si>
  <si>
    <t>NA</t>
  </si>
  <si>
    <t>BR</t>
  </si>
  <si>
    <t>SPD</t>
  </si>
  <si>
    <t>M</t>
  </si>
  <si>
    <t>CDU</t>
  </si>
  <si>
    <t>Prof. Dr.</t>
  </si>
  <si>
    <t>P</t>
  </si>
  <si>
    <t>Prof</t>
  </si>
  <si>
    <t>PDS</t>
  </si>
  <si>
    <t>Dr.</t>
  </si>
  <si>
    <t>VP</t>
  </si>
  <si>
    <t>FDP</t>
  </si>
  <si>
    <t>NW</t>
  </si>
  <si>
    <t>Grüne</t>
  </si>
  <si>
    <t>Linke</t>
  </si>
  <si>
    <t>Piraten</t>
  </si>
  <si>
    <t>SPD, Linke, Grüne</t>
  </si>
  <si>
    <t>CDU, FDP, AfD</t>
  </si>
  <si>
    <t>BE_18_01_01</t>
  </si>
  <si>
    <t>BE_18_01_02</t>
  </si>
  <si>
    <t>BE_18_01_03</t>
  </si>
  <si>
    <t>BE_18_02_01</t>
  </si>
  <si>
    <t>Berufsgruppe (BR/Prof/RA/LR)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</si>
</sst>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yy;@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1" xfId="0" applyFont="1" applyBorder="1"/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/>
  </cellXfs>
  <cellStyles count="1">
    <cellStyle name="Standard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ellenformat 1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5"/>
  <sheetViews>
    <sheetView tabSelected="1" view="pageLayout" zoomScale="50" zoomScaleNormal="40" zoomScalePageLayoutView="50" workbookViewId="0">
      <selection activeCell="A2" sqref="A2"/>
    </sheetView>
  </sheetViews>
  <sheetFormatPr baseColWidth="10" defaultRowHeight="14.5" x14ac:dyDescent="0.35"/>
  <cols>
    <col min="1" max="1" width="7" customWidth="1"/>
    <col min="2" max="2" width="15.1796875" customWidth="1"/>
    <col min="3" max="3" width="14.36328125" customWidth="1"/>
    <col min="4" max="4" width="16.08984375" customWidth="1"/>
    <col min="5" max="5" width="15.26953125" customWidth="1"/>
    <col min="6" max="7" width="25.81640625" customWidth="1"/>
    <col min="8" max="8" width="16.36328125" customWidth="1"/>
    <col min="10" max="10" width="12.1796875" customWidth="1"/>
    <col min="11" max="11" width="13.54296875" customWidth="1"/>
    <col min="12" max="12" width="21.36328125" customWidth="1"/>
    <col min="13" max="13" width="13.36328125" customWidth="1"/>
    <col min="14" max="14" width="13.08984375" customWidth="1"/>
    <col min="16" max="16" width="16.54296875" customWidth="1"/>
    <col min="17" max="17" width="14.81640625" customWidth="1"/>
    <col min="18" max="18" width="20" customWidth="1"/>
    <col min="19" max="19" width="15.90625" customWidth="1"/>
    <col min="20" max="20" width="16.08984375" customWidth="1"/>
    <col min="21" max="21" width="12.81640625" customWidth="1"/>
    <col min="22" max="22" width="12.1796875" customWidth="1"/>
    <col min="23" max="23" width="13" customWidth="1"/>
    <col min="26" max="26" width="11.453125" customWidth="1"/>
    <col min="27" max="27" width="12.7265625" customWidth="1"/>
    <col min="33" max="33" width="12.54296875" customWidth="1"/>
    <col min="34" max="34" width="12" customWidth="1"/>
    <col min="35" max="36" width="12.26953125" customWidth="1"/>
    <col min="37" max="37" width="12.81640625" customWidth="1"/>
    <col min="38" max="38" width="12.453125" customWidth="1"/>
    <col min="41" max="41" width="15.90625" customWidth="1"/>
  </cols>
  <sheetData>
    <row r="1" spans="1:41" ht="70" x14ac:dyDescent="0.35">
      <c r="A1" s="1" t="s">
        <v>0</v>
      </c>
      <c r="B1" s="3" t="s">
        <v>31</v>
      </c>
      <c r="C1" s="2" t="s">
        <v>88</v>
      </c>
      <c r="D1" s="2" t="s">
        <v>1</v>
      </c>
      <c r="E1" s="3" t="s">
        <v>32</v>
      </c>
      <c r="F1" s="3" t="s">
        <v>73</v>
      </c>
      <c r="G1" s="3" t="s">
        <v>119</v>
      </c>
      <c r="H1" s="3" t="s">
        <v>2</v>
      </c>
      <c r="I1" s="3" t="s">
        <v>3</v>
      </c>
      <c r="J1" s="3" t="s">
        <v>4</v>
      </c>
      <c r="K1" s="3" t="s">
        <v>5</v>
      </c>
      <c r="L1" s="3" t="s">
        <v>6</v>
      </c>
      <c r="M1" s="3" t="s">
        <v>7</v>
      </c>
      <c r="N1" s="3" t="s">
        <v>8</v>
      </c>
      <c r="O1" s="3" t="s">
        <v>9</v>
      </c>
      <c r="P1" s="3" t="s">
        <v>10</v>
      </c>
      <c r="Q1" s="3" t="s">
        <v>11</v>
      </c>
      <c r="R1" s="3" t="s">
        <v>74</v>
      </c>
      <c r="S1" s="3" t="s">
        <v>75</v>
      </c>
      <c r="T1" s="3" t="s">
        <v>76</v>
      </c>
      <c r="U1" s="2" t="s">
        <v>12</v>
      </c>
      <c r="V1" s="2" t="s">
        <v>13</v>
      </c>
      <c r="W1" s="2" t="s">
        <v>83</v>
      </c>
      <c r="X1" s="2" t="s">
        <v>14</v>
      </c>
      <c r="Y1" s="2" t="s">
        <v>77</v>
      </c>
      <c r="Z1" s="2" t="s">
        <v>78</v>
      </c>
      <c r="AA1" s="2" t="s">
        <v>79</v>
      </c>
      <c r="AB1" s="4" t="s">
        <v>80</v>
      </c>
      <c r="AC1" s="4" t="s">
        <v>81</v>
      </c>
      <c r="AD1" s="4" t="s">
        <v>82</v>
      </c>
      <c r="AE1" s="3" t="s">
        <v>15</v>
      </c>
      <c r="AF1" s="3" t="s">
        <v>16</v>
      </c>
      <c r="AG1" s="3" t="s">
        <v>17</v>
      </c>
      <c r="AH1" s="3" t="s">
        <v>86</v>
      </c>
      <c r="AI1" s="3" t="s">
        <v>18</v>
      </c>
      <c r="AJ1" s="3" t="s">
        <v>19</v>
      </c>
      <c r="AK1" s="3" t="s">
        <v>20</v>
      </c>
      <c r="AL1" s="3" t="s">
        <v>84</v>
      </c>
      <c r="AM1" s="3" t="s">
        <v>85</v>
      </c>
      <c r="AN1" s="3" t="s">
        <v>21</v>
      </c>
      <c r="AO1" s="3" t="s">
        <v>90</v>
      </c>
    </row>
    <row r="2" spans="1:41" x14ac:dyDescent="0.35">
      <c r="A2" s="6" t="s">
        <v>22</v>
      </c>
      <c r="B2" s="7" t="s">
        <v>33</v>
      </c>
      <c r="C2" s="9"/>
      <c r="D2" s="7" t="s">
        <v>91</v>
      </c>
      <c r="E2" s="7">
        <v>1946</v>
      </c>
      <c r="F2" s="7" t="s">
        <v>92</v>
      </c>
      <c r="G2" s="7" t="s">
        <v>93</v>
      </c>
      <c r="H2" s="9" t="s">
        <v>94</v>
      </c>
      <c r="I2" s="7">
        <v>12</v>
      </c>
      <c r="J2" s="7">
        <v>27</v>
      </c>
      <c r="K2" s="7">
        <v>2314</v>
      </c>
      <c r="L2" s="10">
        <v>33689</v>
      </c>
      <c r="M2" s="33" t="s">
        <v>95</v>
      </c>
      <c r="N2" s="7" t="s">
        <v>96</v>
      </c>
      <c r="O2" s="9">
        <v>1</v>
      </c>
      <c r="P2" s="11">
        <v>241</v>
      </c>
      <c r="Q2" s="9" t="s">
        <v>23</v>
      </c>
      <c r="R2" s="9" t="s">
        <v>24</v>
      </c>
      <c r="S2" s="9">
        <f t="shared" ref="S2:S12" si="0">101+76</f>
        <v>177</v>
      </c>
      <c r="T2" s="9">
        <f t="shared" ref="T2:T12" si="1">23+23+18</f>
        <v>64</v>
      </c>
      <c r="U2" s="7">
        <v>154</v>
      </c>
      <c r="V2" s="7">
        <v>24</v>
      </c>
      <c r="W2" s="7">
        <v>9</v>
      </c>
      <c r="X2" s="7">
        <v>22</v>
      </c>
      <c r="Y2" s="7">
        <f t="shared" ref="Y2:Y41" si="2">U2+V2+W2+X2</f>
        <v>209</v>
      </c>
      <c r="Z2" s="7">
        <f t="shared" ref="Z2:Z41" si="3">Y2-X2-W2</f>
        <v>178</v>
      </c>
      <c r="AA2" s="12">
        <f t="shared" ref="AA2:AA41" si="4">ROUNDUP(Z2/3*2,0)</f>
        <v>119</v>
      </c>
      <c r="AB2" s="13">
        <f t="shared" ref="AB2:AB41" si="5">U2/Z2*100</f>
        <v>86.516853932584269</v>
      </c>
      <c r="AC2" s="14">
        <f t="shared" ref="AC2:AC41" si="6">U2/Y2*100</f>
        <v>73.68421052631578</v>
      </c>
      <c r="AD2" s="14">
        <f t="shared" ref="AD2:AD41" si="7">U2/P2*100</f>
        <v>63.900414937759329</v>
      </c>
      <c r="AE2" s="10">
        <v>33689</v>
      </c>
      <c r="AF2" s="10">
        <v>33689</v>
      </c>
      <c r="AG2" s="7">
        <v>1992</v>
      </c>
      <c r="AH2" s="15">
        <v>45.767123287671232</v>
      </c>
      <c r="AI2" s="8">
        <v>36244</v>
      </c>
      <c r="AJ2" s="10">
        <v>36594</v>
      </c>
      <c r="AK2" s="16">
        <v>2000</v>
      </c>
      <c r="AL2" s="15">
        <v>53.726027397260275</v>
      </c>
      <c r="AM2" s="17">
        <f t="shared" ref="AM2:AM7" si="8">(AJ2-AE2)/365</f>
        <v>7.9589041095890414</v>
      </c>
      <c r="AN2" s="15">
        <v>7</v>
      </c>
      <c r="AO2" s="9" t="s">
        <v>97</v>
      </c>
    </row>
    <row r="3" spans="1:41" x14ac:dyDescent="0.35">
      <c r="A3" s="6" t="s">
        <v>22</v>
      </c>
      <c r="B3" s="7" t="s">
        <v>34</v>
      </c>
      <c r="C3" s="9"/>
      <c r="D3" s="7" t="s">
        <v>91</v>
      </c>
      <c r="E3" s="7">
        <v>1949</v>
      </c>
      <c r="F3" s="7" t="s">
        <v>98</v>
      </c>
      <c r="G3" s="7" t="s">
        <v>98</v>
      </c>
      <c r="H3" s="9" t="s">
        <v>94</v>
      </c>
      <c r="I3" s="7">
        <v>12</v>
      </c>
      <c r="J3" s="7">
        <v>27</v>
      </c>
      <c r="K3" s="7">
        <v>2314</v>
      </c>
      <c r="L3" s="10">
        <v>33689</v>
      </c>
      <c r="M3" s="33" t="s">
        <v>95</v>
      </c>
      <c r="N3" s="7" t="s">
        <v>99</v>
      </c>
      <c r="O3" s="9">
        <v>1</v>
      </c>
      <c r="P3" s="11">
        <v>241</v>
      </c>
      <c r="Q3" s="9" t="s">
        <v>23</v>
      </c>
      <c r="R3" s="9" t="s">
        <v>24</v>
      </c>
      <c r="S3" s="9">
        <f t="shared" si="0"/>
        <v>177</v>
      </c>
      <c r="T3" s="9">
        <f t="shared" si="1"/>
        <v>64</v>
      </c>
      <c r="U3" s="7">
        <v>175</v>
      </c>
      <c r="V3" s="7">
        <v>20</v>
      </c>
      <c r="W3" s="7">
        <v>4</v>
      </c>
      <c r="X3" s="7">
        <v>10</v>
      </c>
      <c r="Y3" s="7">
        <f t="shared" si="2"/>
        <v>209</v>
      </c>
      <c r="Z3" s="7">
        <f t="shared" si="3"/>
        <v>195</v>
      </c>
      <c r="AA3" s="12">
        <f t="shared" si="4"/>
        <v>130</v>
      </c>
      <c r="AB3" s="13">
        <f t="shared" si="5"/>
        <v>89.743589743589752</v>
      </c>
      <c r="AC3" s="14">
        <f t="shared" si="6"/>
        <v>83.732057416267949</v>
      </c>
      <c r="AD3" s="14">
        <f t="shared" si="7"/>
        <v>72.614107883817425</v>
      </c>
      <c r="AE3" s="10">
        <v>33689</v>
      </c>
      <c r="AF3" s="10">
        <v>33689</v>
      </c>
      <c r="AG3" s="7">
        <v>1992</v>
      </c>
      <c r="AH3" s="15">
        <v>42.553424657534244</v>
      </c>
      <c r="AI3" s="8">
        <v>35514</v>
      </c>
      <c r="AJ3" s="10">
        <v>35579</v>
      </c>
      <c r="AK3" s="16">
        <v>1997</v>
      </c>
      <c r="AL3" s="15">
        <v>47.731506849315068</v>
      </c>
      <c r="AM3" s="17">
        <f t="shared" si="8"/>
        <v>5.1780821917808222</v>
      </c>
      <c r="AN3" s="15">
        <v>5</v>
      </c>
      <c r="AO3" s="9" t="s">
        <v>97</v>
      </c>
    </row>
    <row r="4" spans="1:41" x14ac:dyDescent="0.35">
      <c r="A4" s="6" t="s">
        <v>22</v>
      </c>
      <c r="B4" s="7" t="s">
        <v>35</v>
      </c>
      <c r="C4" s="9"/>
      <c r="D4" s="7" t="s">
        <v>100</v>
      </c>
      <c r="E4" s="7">
        <v>1933</v>
      </c>
      <c r="F4" s="7" t="s">
        <v>98</v>
      </c>
      <c r="G4" s="7" t="s">
        <v>98</v>
      </c>
      <c r="H4" s="9" t="s">
        <v>94</v>
      </c>
      <c r="I4" s="7">
        <v>12</v>
      </c>
      <c r="J4" s="7">
        <v>27</v>
      </c>
      <c r="K4" s="7">
        <v>2314</v>
      </c>
      <c r="L4" s="10">
        <v>33689</v>
      </c>
      <c r="M4" s="33" t="s">
        <v>95</v>
      </c>
      <c r="N4" s="7" t="s">
        <v>101</v>
      </c>
      <c r="O4" s="9">
        <v>1</v>
      </c>
      <c r="P4" s="11">
        <v>241</v>
      </c>
      <c r="Q4" s="9" t="s">
        <v>23</v>
      </c>
      <c r="R4" s="9" t="s">
        <v>24</v>
      </c>
      <c r="S4" s="9">
        <f t="shared" si="0"/>
        <v>177</v>
      </c>
      <c r="T4" s="9">
        <f t="shared" si="1"/>
        <v>64</v>
      </c>
      <c r="U4" s="7">
        <v>170</v>
      </c>
      <c r="V4" s="7">
        <v>22</v>
      </c>
      <c r="W4" s="7">
        <v>6</v>
      </c>
      <c r="X4" s="7">
        <v>11</v>
      </c>
      <c r="Y4" s="7">
        <f t="shared" si="2"/>
        <v>209</v>
      </c>
      <c r="Z4" s="7">
        <f t="shared" si="3"/>
        <v>192</v>
      </c>
      <c r="AA4" s="12">
        <f t="shared" si="4"/>
        <v>128</v>
      </c>
      <c r="AB4" s="13">
        <f t="shared" si="5"/>
        <v>88.541666666666657</v>
      </c>
      <c r="AC4" s="14">
        <f t="shared" si="6"/>
        <v>81.339712918660297</v>
      </c>
      <c r="AD4" s="14">
        <f t="shared" si="7"/>
        <v>70.539419087136935</v>
      </c>
      <c r="AE4" s="10">
        <v>33689</v>
      </c>
      <c r="AF4" s="10">
        <v>33689</v>
      </c>
      <c r="AG4" s="7">
        <v>1992</v>
      </c>
      <c r="AH4" s="15">
        <v>58.775342465753425</v>
      </c>
      <c r="AI4" s="8">
        <v>35514</v>
      </c>
      <c r="AJ4" s="10">
        <v>35579</v>
      </c>
      <c r="AK4" s="16">
        <v>1997</v>
      </c>
      <c r="AL4" s="15">
        <v>63.953424657534249</v>
      </c>
      <c r="AM4" s="17">
        <f t="shared" si="8"/>
        <v>5.1780821917808222</v>
      </c>
      <c r="AN4" s="15">
        <v>5</v>
      </c>
      <c r="AO4" s="9" t="s">
        <v>97</v>
      </c>
    </row>
    <row r="5" spans="1:41" x14ac:dyDescent="0.35">
      <c r="A5" s="6" t="s">
        <v>22</v>
      </c>
      <c r="B5" s="7" t="s">
        <v>36</v>
      </c>
      <c r="C5" s="9" t="s">
        <v>102</v>
      </c>
      <c r="D5" s="7" t="s">
        <v>100</v>
      </c>
      <c r="E5" s="7">
        <v>1940</v>
      </c>
      <c r="F5" s="7" t="s">
        <v>98</v>
      </c>
      <c r="G5" s="7" t="s">
        <v>98</v>
      </c>
      <c r="H5" s="9" t="s">
        <v>94</v>
      </c>
      <c r="I5" s="7">
        <v>12</v>
      </c>
      <c r="J5" s="7">
        <v>27</v>
      </c>
      <c r="K5" s="7">
        <v>2314</v>
      </c>
      <c r="L5" s="10">
        <v>33689</v>
      </c>
      <c r="M5" s="33" t="s">
        <v>95</v>
      </c>
      <c r="N5" s="7" t="s">
        <v>101</v>
      </c>
      <c r="O5" s="9">
        <v>1</v>
      </c>
      <c r="P5" s="11">
        <v>241</v>
      </c>
      <c r="Q5" s="9" t="s">
        <v>23</v>
      </c>
      <c r="R5" s="9" t="s">
        <v>24</v>
      </c>
      <c r="S5" s="9">
        <f t="shared" si="0"/>
        <v>177</v>
      </c>
      <c r="T5" s="9">
        <f t="shared" si="1"/>
        <v>64</v>
      </c>
      <c r="U5" s="7">
        <v>175</v>
      </c>
      <c r="V5" s="7">
        <v>23</v>
      </c>
      <c r="W5" s="7">
        <v>2</v>
      </c>
      <c r="X5" s="7">
        <v>9</v>
      </c>
      <c r="Y5" s="7">
        <f t="shared" si="2"/>
        <v>209</v>
      </c>
      <c r="Z5" s="7">
        <f t="shared" si="3"/>
        <v>198</v>
      </c>
      <c r="AA5" s="12">
        <f t="shared" si="4"/>
        <v>132</v>
      </c>
      <c r="AB5" s="13">
        <f t="shared" si="5"/>
        <v>88.383838383838381</v>
      </c>
      <c r="AC5" s="14">
        <f t="shared" si="6"/>
        <v>83.732057416267949</v>
      </c>
      <c r="AD5" s="14">
        <f t="shared" si="7"/>
        <v>72.614107883817425</v>
      </c>
      <c r="AE5" s="10">
        <v>33689</v>
      </c>
      <c r="AF5" s="10">
        <v>33689</v>
      </c>
      <c r="AG5" s="12">
        <v>1992</v>
      </c>
      <c r="AH5" s="15">
        <v>51.526027397260272</v>
      </c>
      <c r="AI5" s="8">
        <v>36244</v>
      </c>
      <c r="AJ5" s="10">
        <v>36594</v>
      </c>
      <c r="AK5" s="16">
        <v>2000</v>
      </c>
      <c r="AL5" s="15">
        <v>59.484931506849314</v>
      </c>
      <c r="AM5" s="17">
        <f t="shared" si="8"/>
        <v>7.9589041095890414</v>
      </c>
      <c r="AN5" s="15">
        <v>7</v>
      </c>
      <c r="AO5" s="9" t="s">
        <v>97</v>
      </c>
    </row>
    <row r="6" spans="1:41" x14ac:dyDescent="0.35">
      <c r="A6" s="6" t="s">
        <v>22</v>
      </c>
      <c r="B6" s="7" t="s">
        <v>37</v>
      </c>
      <c r="C6" s="9"/>
      <c r="D6" s="7" t="s">
        <v>100</v>
      </c>
      <c r="E6" s="7">
        <v>1939</v>
      </c>
      <c r="F6" s="7" t="s">
        <v>92</v>
      </c>
      <c r="G6" s="7" t="s">
        <v>93</v>
      </c>
      <c r="H6" s="9" t="s">
        <v>94</v>
      </c>
      <c r="I6" s="7">
        <v>12</v>
      </c>
      <c r="J6" s="7">
        <v>27</v>
      </c>
      <c r="K6" s="7">
        <v>2314</v>
      </c>
      <c r="L6" s="10">
        <v>33689</v>
      </c>
      <c r="M6" s="33" t="s">
        <v>95</v>
      </c>
      <c r="N6" s="7" t="s">
        <v>99</v>
      </c>
      <c r="O6" s="9">
        <v>1</v>
      </c>
      <c r="P6" s="11">
        <v>241</v>
      </c>
      <c r="Q6" s="9" t="s">
        <v>23</v>
      </c>
      <c r="R6" s="9" t="s">
        <v>24</v>
      </c>
      <c r="S6" s="9">
        <f t="shared" si="0"/>
        <v>177</v>
      </c>
      <c r="T6" s="9">
        <f t="shared" si="1"/>
        <v>64</v>
      </c>
      <c r="U6" s="7">
        <v>159</v>
      </c>
      <c r="V6" s="7">
        <v>29</v>
      </c>
      <c r="W6" s="7">
        <v>8</v>
      </c>
      <c r="X6" s="7">
        <v>13</v>
      </c>
      <c r="Y6" s="7">
        <f t="shared" si="2"/>
        <v>209</v>
      </c>
      <c r="Z6" s="7">
        <f t="shared" si="3"/>
        <v>188</v>
      </c>
      <c r="AA6" s="12">
        <f t="shared" si="4"/>
        <v>126</v>
      </c>
      <c r="AB6" s="13">
        <f t="shared" si="5"/>
        <v>84.574468085106375</v>
      </c>
      <c r="AC6" s="14">
        <f t="shared" si="6"/>
        <v>76.076555023923447</v>
      </c>
      <c r="AD6" s="14">
        <f t="shared" si="7"/>
        <v>65.975103734439827</v>
      </c>
      <c r="AE6" s="10">
        <v>33689</v>
      </c>
      <c r="AF6" s="10">
        <v>33689</v>
      </c>
      <c r="AG6" s="12">
        <v>1992</v>
      </c>
      <c r="AH6" s="15">
        <v>52.589041095890408</v>
      </c>
      <c r="AI6" s="8">
        <v>36244</v>
      </c>
      <c r="AJ6" s="10">
        <v>36594</v>
      </c>
      <c r="AK6" s="16">
        <v>2000</v>
      </c>
      <c r="AL6" s="15">
        <v>60.547945205479451</v>
      </c>
      <c r="AM6" s="17">
        <f t="shared" si="8"/>
        <v>7.9589041095890414</v>
      </c>
      <c r="AN6" s="15">
        <v>7</v>
      </c>
      <c r="AO6" s="9" t="s">
        <v>97</v>
      </c>
    </row>
    <row r="7" spans="1:41" x14ac:dyDescent="0.35">
      <c r="A7" s="6" t="s">
        <v>22</v>
      </c>
      <c r="B7" s="7" t="s">
        <v>38</v>
      </c>
      <c r="C7" s="9" t="s">
        <v>102</v>
      </c>
      <c r="D7" s="7" t="s">
        <v>100</v>
      </c>
      <c r="E7" s="7">
        <v>1936</v>
      </c>
      <c r="F7" s="7" t="s">
        <v>103</v>
      </c>
      <c r="G7" s="7" t="s">
        <v>93</v>
      </c>
      <c r="H7" s="9" t="s">
        <v>94</v>
      </c>
      <c r="I7" s="7">
        <v>12</v>
      </c>
      <c r="J7" s="7">
        <v>27</v>
      </c>
      <c r="K7" s="7">
        <v>2304</v>
      </c>
      <c r="L7" s="10">
        <v>33689</v>
      </c>
      <c r="M7" s="33" t="s">
        <v>95</v>
      </c>
      <c r="N7" s="7" t="s">
        <v>101</v>
      </c>
      <c r="O7" s="9">
        <v>1</v>
      </c>
      <c r="P7" s="11">
        <v>241</v>
      </c>
      <c r="Q7" s="9" t="s">
        <v>23</v>
      </c>
      <c r="R7" s="9" t="s">
        <v>24</v>
      </c>
      <c r="S7" s="9">
        <f t="shared" si="0"/>
        <v>177</v>
      </c>
      <c r="T7" s="9">
        <f t="shared" si="1"/>
        <v>64</v>
      </c>
      <c r="U7" s="7">
        <v>161</v>
      </c>
      <c r="V7" s="7">
        <v>44</v>
      </c>
      <c r="W7" s="7">
        <v>8</v>
      </c>
      <c r="X7" s="7">
        <v>0</v>
      </c>
      <c r="Y7" s="7">
        <f t="shared" si="2"/>
        <v>213</v>
      </c>
      <c r="Z7" s="7">
        <f t="shared" si="3"/>
        <v>205</v>
      </c>
      <c r="AA7" s="12">
        <f t="shared" si="4"/>
        <v>137</v>
      </c>
      <c r="AB7" s="13">
        <f t="shared" si="5"/>
        <v>78.536585365853668</v>
      </c>
      <c r="AC7" s="14">
        <f t="shared" si="6"/>
        <v>75.586854460093903</v>
      </c>
      <c r="AD7" s="14">
        <f t="shared" si="7"/>
        <v>66.804979253112023</v>
      </c>
      <c r="AE7" s="10">
        <v>33689</v>
      </c>
      <c r="AF7" s="10">
        <v>33689</v>
      </c>
      <c r="AG7" s="12">
        <v>1992</v>
      </c>
      <c r="AH7" s="15">
        <v>56.775342465753425</v>
      </c>
      <c r="AI7" s="8">
        <v>36244</v>
      </c>
      <c r="AJ7" s="10">
        <v>36594</v>
      </c>
      <c r="AK7" s="16">
        <v>2000</v>
      </c>
      <c r="AL7" s="15">
        <v>64.734246575342468</v>
      </c>
      <c r="AM7" s="17">
        <f t="shared" si="8"/>
        <v>7.9589041095890414</v>
      </c>
      <c r="AN7" s="15">
        <v>7</v>
      </c>
      <c r="AO7" s="9" t="s">
        <v>97</v>
      </c>
    </row>
    <row r="8" spans="1:41" x14ac:dyDescent="0.35">
      <c r="A8" s="19" t="s">
        <v>22</v>
      </c>
      <c r="B8" s="7" t="s">
        <v>39</v>
      </c>
      <c r="C8" s="9"/>
      <c r="D8" s="20" t="s">
        <v>100</v>
      </c>
      <c r="E8" s="22">
        <v>1928</v>
      </c>
      <c r="F8" s="7" t="s">
        <v>92</v>
      </c>
      <c r="G8" s="23" t="s">
        <v>104</v>
      </c>
      <c r="H8" s="9" t="s">
        <v>94</v>
      </c>
      <c r="I8" s="23">
        <v>12</v>
      </c>
      <c r="J8" s="23">
        <v>27</v>
      </c>
      <c r="K8" s="23">
        <v>2314</v>
      </c>
      <c r="L8" s="24">
        <v>33689</v>
      </c>
      <c r="M8" s="33" t="s">
        <v>95</v>
      </c>
      <c r="N8" s="23" t="s">
        <v>105</v>
      </c>
      <c r="O8" s="9">
        <v>1</v>
      </c>
      <c r="P8" s="25">
        <v>241</v>
      </c>
      <c r="Q8" s="22" t="s">
        <v>23</v>
      </c>
      <c r="R8" s="22" t="s">
        <v>24</v>
      </c>
      <c r="S8" s="22">
        <f t="shared" si="0"/>
        <v>177</v>
      </c>
      <c r="T8" s="22">
        <f t="shared" si="1"/>
        <v>64</v>
      </c>
      <c r="U8" s="23">
        <v>24</v>
      </c>
      <c r="V8" s="23">
        <v>24</v>
      </c>
      <c r="W8" s="23">
        <v>4</v>
      </c>
      <c r="X8" s="23">
        <v>157</v>
      </c>
      <c r="Y8" s="23">
        <f t="shared" si="2"/>
        <v>209</v>
      </c>
      <c r="Z8" s="23">
        <f t="shared" si="3"/>
        <v>48</v>
      </c>
      <c r="AA8" s="12">
        <f t="shared" si="4"/>
        <v>32</v>
      </c>
      <c r="AB8" s="26">
        <f t="shared" si="5"/>
        <v>50</v>
      </c>
      <c r="AC8" s="27">
        <f t="shared" si="6"/>
        <v>11.483253588516746</v>
      </c>
      <c r="AD8" s="27">
        <f t="shared" si="7"/>
        <v>9.9585062240663902</v>
      </c>
      <c r="AE8" s="24"/>
      <c r="AF8" s="24"/>
      <c r="AG8" s="22"/>
      <c r="AH8" s="15"/>
      <c r="AI8" s="23"/>
      <c r="AJ8" s="22"/>
      <c r="AK8" s="28"/>
      <c r="AL8" s="23"/>
      <c r="AM8" s="17"/>
      <c r="AN8" s="22"/>
      <c r="AO8" s="9" t="s">
        <v>97</v>
      </c>
    </row>
    <row r="9" spans="1:41" x14ac:dyDescent="0.35">
      <c r="A9" s="6" t="s">
        <v>22</v>
      </c>
      <c r="B9" s="7" t="s">
        <v>40</v>
      </c>
      <c r="C9" s="9" t="s">
        <v>106</v>
      </c>
      <c r="D9" s="7" t="s">
        <v>91</v>
      </c>
      <c r="E9" s="7">
        <v>1943</v>
      </c>
      <c r="F9" s="7" t="s">
        <v>92</v>
      </c>
      <c r="G9" s="7" t="s">
        <v>93</v>
      </c>
      <c r="H9" s="9" t="s">
        <v>94</v>
      </c>
      <c r="I9" s="7">
        <v>12</v>
      </c>
      <c r="J9" s="7">
        <v>27</v>
      </c>
      <c r="K9" s="7">
        <v>2314</v>
      </c>
      <c r="L9" s="10">
        <v>33689</v>
      </c>
      <c r="M9" s="33" t="s">
        <v>95</v>
      </c>
      <c r="N9" s="7" t="s">
        <v>101</v>
      </c>
      <c r="O9" s="9">
        <v>1</v>
      </c>
      <c r="P9" s="11">
        <v>241</v>
      </c>
      <c r="Q9" s="9" t="s">
        <v>23</v>
      </c>
      <c r="R9" s="9" t="s">
        <v>24</v>
      </c>
      <c r="S9" s="9">
        <f t="shared" si="0"/>
        <v>177</v>
      </c>
      <c r="T9" s="9">
        <f t="shared" si="1"/>
        <v>64</v>
      </c>
      <c r="U9" s="7">
        <v>179</v>
      </c>
      <c r="V9" s="7">
        <v>21</v>
      </c>
      <c r="W9" s="7">
        <v>2</v>
      </c>
      <c r="X9" s="7">
        <v>7</v>
      </c>
      <c r="Y9" s="7">
        <f t="shared" si="2"/>
        <v>209</v>
      </c>
      <c r="Z9" s="7">
        <f t="shared" si="3"/>
        <v>200</v>
      </c>
      <c r="AA9" s="12">
        <f t="shared" si="4"/>
        <v>134</v>
      </c>
      <c r="AB9" s="13">
        <f t="shared" si="5"/>
        <v>89.5</v>
      </c>
      <c r="AC9" s="14">
        <f t="shared" si="6"/>
        <v>85.645933014354071</v>
      </c>
      <c r="AD9" s="14">
        <f t="shared" si="7"/>
        <v>74.273858921161832</v>
      </c>
      <c r="AE9" s="10">
        <v>33689</v>
      </c>
      <c r="AF9" s="10">
        <v>33689</v>
      </c>
      <c r="AG9" s="12">
        <v>1992</v>
      </c>
      <c r="AH9" s="15">
        <v>48.769863013698632</v>
      </c>
      <c r="AI9" s="8">
        <v>36244</v>
      </c>
      <c r="AJ9" s="10">
        <v>34872</v>
      </c>
      <c r="AK9" s="16">
        <v>1995</v>
      </c>
      <c r="AL9" s="15">
        <v>52.010958904109586</v>
      </c>
      <c r="AM9" s="17">
        <f t="shared" ref="AM9:AM26" si="9">(AJ9-AE9)/365</f>
        <v>3.2410958904109588</v>
      </c>
      <c r="AN9" s="15">
        <f>(AJ9-AE9)/365</f>
        <v>3.2410958904109588</v>
      </c>
      <c r="AO9" s="9" t="s">
        <v>97</v>
      </c>
    </row>
    <row r="10" spans="1:41" x14ac:dyDescent="0.35">
      <c r="A10" s="6" t="s">
        <v>22</v>
      </c>
      <c r="B10" s="7" t="s">
        <v>41</v>
      </c>
      <c r="C10" s="9" t="s">
        <v>106</v>
      </c>
      <c r="D10" s="7" t="s">
        <v>100</v>
      </c>
      <c r="E10" s="7">
        <v>1942</v>
      </c>
      <c r="F10" s="7" t="s">
        <v>107</v>
      </c>
      <c r="G10" s="7" t="s">
        <v>93</v>
      </c>
      <c r="H10" s="9" t="s">
        <v>94</v>
      </c>
      <c r="I10" s="7">
        <v>12</v>
      </c>
      <c r="J10" s="7">
        <v>27</v>
      </c>
      <c r="K10" s="7">
        <v>2304</v>
      </c>
      <c r="L10" s="10">
        <v>33689</v>
      </c>
      <c r="M10" s="33" t="s">
        <v>95</v>
      </c>
      <c r="N10" s="7" t="s">
        <v>99</v>
      </c>
      <c r="O10" s="9">
        <v>1</v>
      </c>
      <c r="P10" s="11">
        <v>241</v>
      </c>
      <c r="Q10" s="9" t="s">
        <v>23</v>
      </c>
      <c r="R10" s="9" t="s">
        <v>24</v>
      </c>
      <c r="S10" s="9">
        <f t="shared" si="0"/>
        <v>177</v>
      </c>
      <c r="T10" s="9">
        <f t="shared" si="1"/>
        <v>64</v>
      </c>
      <c r="U10" s="7">
        <v>180</v>
      </c>
      <c r="V10" s="7">
        <v>27</v>
      </c>
      <c r="W10" s="7">
        <v>4</v>
      </c>
      <c r="X10" s="7">
        <v>1</v>
      </c>
      <c r="Y10" s="7">
        <f t="shared" si="2"/>
        <v>212</v>
      </c>
      <c r="Z10" s="7">
        <f t="shared" si="3"/>
        <v>207</v>
      </c>
      <c r="AA10" s="12">
        <f t="shared" si="4"/>
        <v>138</v>
      </c>
      <c r="AB10" s="13">
        <f t="shared" si="5"/>
        <v>86.956521739130437</v>
      </c>
      <c r="AC10" s="14">
        <f t="shared" si="6"/>
        <v>84.905660377358487</v>
      </c>
      <c r="AD10" s="14">
        <f t="shared" si="7"/>
        <v>74.68879668049793</v>
      </c>
      <c r="AE10" s="10">
        <v>33689</v>
      </c>
      <c r="AF10" s="10">
        <v>33689</v>
      </c>
      <c r="AG10" s="12">
        <v>1992</v>
      </c>
      <c r="AH10" s="15">
        <v>49.794520547945204</v>
      </c>
      <c r="AI10" s="8">
        <v>35514</v>
      </c>
      <c r="AJ10" s="10">
        <v>35579</v>
      </c>
      <c r="AK10" s="16">
        <v>1997</v>
      </c>
      <c r="AL10" s="15">
        <v>54.972602739726028</v>
      </c>
      <c r="AM10" s="17">
        <f t="shared" si="9"/>
        <v>5.1780821917808222</v>
      </c>
      <c r="AN10" s="15">
        <v>5</v>
      </c>
      <c r="AO10" s="9" t="s">
        <v>97</v>
      </c>
    </row>
    <row r="11" spans="1:41" x14ac:dyDescent="0.35">
      <c r="A11" s="6" t="s">
        <v>22</v>
      </c>
      <c r="B11" s="7" t="s">
        <v>42</v>
      </c>
      <c r="C11" s="9" t="s">
        <v>102</v>
      </c>
      <c r="D11" s="7" t="s">
        <v>100</v>
      </c>
      <c r="E11" s="7">
        <v>1951</v>
      </c>
      <c r="F11" s="7" t="s">
        <v>92</v>
      </c>
      <c r="G11" s="7" t="s">
        <v>104</v>
      </c>
      <c r="H11" s="9" t="s">
        <v>94</v>
      </c>
      <c r="I11" s="7">
        <v>12</v>
      </c>
      <c r="J11" s="7">
        <v>27</v>
      </c>
      <c r="K11" s="7">
        <v>2314</v>
      </c>
      <c r="L11" s="10">
        <v>33689</v>
      </c>
      <c r="M11" s="33" t="s">
        <v>95</v>
      </c>
      <c r="N11" s="7" t="s">
        <v>108</v>
      </c>
      <c r="O11" s="9">
        <v>1</v>
      </c>
      <c r="P11" s="11">
        <v>241</v>
      </c>
      <c r="Q11" s="9" t="s">
        <v>23</v>
      </c>
      <c r="R11" s="9" t="s">
        <v>24</v>
      </c>
      <c r="S11" s="9">
        <f t="shared" si="0"/>
        <v>177</v>
      </c>
      <c r="T11" s="9">
        <f t="shared" si="1"/>
        <v>64</v>
      </c>
      <c r="U11" s="7">
        <v>174</v>
      </c>
      <c r="V11" s="7">
        <v>7</v>
      </c>
      <c r="W11" s="7">
        <v>5</v>
      </c>
      <c r="X11" s="7">
        <v>23</v>
      </c>
      <c r="Y11" s="7">
        <f t="shared" si="2"/>
        <v>209</v>
      </c>
      <c r="Z11" s="7">
        <f t="shared" si="3"/>
        <v>181</v>
      </c>
      <c r="AA11" s="12">
        <f t="shared" si="4"/>
        <v>121</v>
      </c>
      <c r="AB11" s="13">
        <f t="shared" si="5"/>
        <v>96.132596685082873</v>
      </c>
      <c r="AC11" s="14">
        <f t="shared" si="6"/>
        <v>83.253588516746419</v>
      </c>
      <c r="AD11" s="14">
        <f t="shared" si="7"/>
        <v>72.199170124481327</v>
      </c>
      <c r="AE11" s="10">
        <v>33689</v>
      </c>
      <c r="AF11" s="10">
        <v>33689</v>
      </c>
      <c r="AG11" s="12">
        <v>1992</v>
      </c>
      <c r="AH11" s="15">
        <v>40.901369863013699</v>
      </c>
      <c r="AI11" s="8">
        <v>36244</v>
      </c>
      <c r="AJ11" s="10">
        <v>36594</v>
      </c>
      <c r="AK11" s="16">
        <v>2000</v>
      </c>
      <c r="AL11" s="15">
        <v>48.860273972602741</v>
      </c>
      <c r="AM11" s="17">
        <f t="shared" si="9"/>
        <v>7.9589041095890414</v>
      </c>
      <c r="AN11" s="15">
        <v>7</v>
      </c>
      <c r="AO11" s="9" t="s">
        <v>97</v>
      </c>
    </row>
    <row r="12" spans="1:41" x14ac:dyDescent="0.35">
      <c r="A12" s="6" t="s">
        <v>22</v>
      </c>
      <c r="B12" s="7" t="s">
        <v>43</v>
      </c>
      <c r="C12" s="9"/>
      <c r="D12" s="7" t="s">
        <v>91</v>
      </c>
      <c r="E12" s="7">
        <v>1949</v>
      </c>
      <c r="F12" s="7" t="s">
        <v>98</v>
      </c>
      <c r="G12" s="7" t="s">
        <v>98</v>
      </c>
      <c r="H12" s="9" t="s">
        <v>109</v>
      </c>
      <c r="I12" s="7">
        <v>12</v>
      </c>
      <c r="J12" s="7">
        <v>87</v>
      </c>
      <c r="K12" s="7">
        <v>7520</v>
      </c>
      <c r="L12" s="10">
        <v>34872</v>
      </c>
      <c r="M12" s="33" t="s">
        <v>95</v>
      </c>
      <c r="N12" s="7" t="s">
        <v>101</v>
      </c>
      <c r="O12" s="9">
        <v>1</v>
      </c>
      <c r="P12" s="11">
        <v>241</v>
      </c>
      <c r="Q12" s="9" t="s">
        <v>23</v>
      </c>
      <c r="R12" s="9" t="s">
        <v>24</v>
      </c>
      <c r="S12" s="9">
        <f t="shared" si="0"/>
        <v>177</v>
      </c>
      <c r="T12" s="9">
        <f t="shared" si="1"/>
        <v>64</v>
      </c>
      <c r="U12" s="7">
        <v>181</v>
      </c>
      <c r="V12" s="7">
        <v>40</v>
      </c>
      <c r="W12" s="7">
        <v>5</v>
      </c>
      <c r="X12" s="7">
        <v>0</v>
      </c>
      <c r="Y12" s="7">
        <f t="shared" si="2"/>
        <v>226</v>
      </c>
      <c r="Z12" s="7">
        <f t="shared" si="3"/>
        <v>221</v>
      </c>
      <c r="AA12" s="12">
        <f t="shared" si="4"/>
        <v>148</v>
      </c>
      <c r="AB12" s="13">
        <f t="shared" si="5"/>
        <v>81.900452488687776</v>
      </c>
      <c r="AC12" s="14">
        <f t="shared" si="6"/>
        <v>80.088495575221245</v>
      </c>
      <c r="AD12" s="14">
        <f t="shared" si="7"/>
        <v>75.103734439834028</v>
      </c>
      <c r="AE12" s="10">
        <v>34872</v>
      </c>
      <c r="AF12" s="10">
        <v>34872</v>
      </c>
      <c r="AG12" s="12">
        <v>1995</v>
      </c>
      <c r="AH12" s="15">
        <v>45.575342465753423</v>
      </c>
      <c r="AI12" s="8">
        <v>37428</v>
      </c>
      <c r="AJ12" s="10">
        <v>36098</v>
      </c>
      <c r="AK12" s="16">
        <v>1998</v>
      </c>
      <c r="AL12" s="15">
        <v>48.934246575342463</v>
      </c>
      <c r="AM12" s="17">
        <f t="shared" si="9"/>
        <v>3.3589041095890413</v>
      </c>
      <c r="AN12" s="15">
        <f>(AJ12-AE12)/365</f>
        <v>3.3589041095890413</v>
      </c>
      <c r="AO12" s="9" t="s">
        <v>97</v>
      </c>
    </row>
    <row r="13" spans="1:41" x14ac:dyDescent="0.35">
      <c r="A13" s="6" t="s">
        <v>22</v>
      </c>
      <c r="B13" s="7" t="s">
        <v>44</v>
      </c>
      <c r="C13" s="9" t="s">
        <v>106</v>
      </c>
      <c r="D13" s="7" t="s">
        <v>91</v>
      </c>
      <c r="E13" s="7">
        <v>1952</v>
      </c>
      <c r="F13" s="7" t="s">
        <v>98</v>
      </c>
      <c r="G13" s="7" t="s">
        <v>98</v>
      </c>
      <c r="H13" s="9" t="s">
        <v>94</v>
      </c>
      <c r="I13" s="7">
        <v>13</v>
      </c>
      <c r="J13" s="7">
        <v>29</v>
      </c>
      <c r="K13" s="7">
        <v>2240</v>
      </c>
      <c r="L13" s="10">
        <v>35579</v>
      </c>
      <c r="M13" s="33" t="s">
        <v>95</v>
      </c>
      <c r="N13" s="7" t="s">
        <v>99</v>
      </c>
      <c r="O13" s="9">
        <v>1</v>
      </c>
      <c r="P13" s="11">
        <v>206</v>
      </c>
      <c r="Q13" s="9" t="s">
        <v>23</v>
      </c>
      <c r="R13" s="9" t="s">
        <v>25</v>
      </c>
      <c r="S13" s="9">
        <f>87+55</f>
        <v>142</v>
      </c>
      <c r="T13" s="9">
        <v>64</v>
      </c>
      <c r="U13" s="7">
        <v>168</v>
      </c>
      <c r="V13" s="7">
        <v>18</v>
      </c>
      <c r="W13" s="7">
        <v>11</v>
      </c>
      <c r="X13" s="7">
        <v>1</v>
      </c>
      <c r="Y13" s="7">
        <f t="shared" si="2"/>
        <v>198</v>
      </c>
      <c r="Z13" s="7">
        <f t="shared" si="3"/>
        <v>186</v>
      </c>
      <c r="AA13" s="12">
        <f t="shared" si="4"/>
        <v>124</v>
      </c>
      <c r="AB13" s="13">
        <f t="shared" si="5"/>
        <v>90.322580645161281</v>
      </c>
      <c r="AC13" s="14">
        <f t="shared" si="6"/>
        <v>84.848484848484844</v>
      </c>
      <c r="AD13" s="14">
        <f t="shared" si="7"/>
        <v>81.553398058252426</v>
      </c>
      <c r="AE13" s="10">
        <v>35579</v>
      </c>
      <c r="AF13" s="10">
        <v>35579</v>
      </c>
      <c r="AG13" s="12">
        <v>1997</v>
      </c>
      <c r="AH13" s="15">
        <v>45.397260273972606</v>
      </c>
      <c r="AI13" s="8">
        <v>38135</v>
      </c>
      <c r="AJ13" s="10">
        <v>38141</v>
      </c>
      <c r="AK13" s="16">
        <v>2004</v>
      </c>
      <c r="AL13" s="15">
        <v>52.416438356164385</v>
      </c>
      <c r="AM13" s="17">
        <f t="shared" si="9"/>
        <v>7.0191780821917806</v>
      </c>
      <c r="AN13" s="15">
        <v>7</v>
      </c>
      <c r="AO13" s="9" t="s">
        <v>97</v>
      </c>
    </row>
    <row r="14" spans="1:41" x14ac:dyDescent="0.35">
      <c r="A14" s="6" t="s">
        <v>22</v>
      </c>
      <c r="B14" s="7" t="s">
        <v>45</v>
      </c>
      <c r="C14" s="9" t="s">
        <v>102</v>
      </c>
      <c r="D14" s="7" t="s">
        <v>100</v>
      </c>
      <c r="E14" s="7">
        <v>1938</v>
      </c>
      <c r="F14" s="7" t="s">
        <v>92</v>
      </c>
      <c r="G14" s="7" t="s">
        <v>104</v>
      </c>
      <c r="H14" s="9" t="s">
        <v>94</v>
      </c>
      <c r="I14" s="7">
        <v>13</v>
      </c>
      <c r="J14" s="7">
        <v>29</v>
      </c>
      <c r="K14" s="7">
        <v>2240</v>
      </c>
      <c r="L14" s="10">
        <v>35579</v>
      </c>
      <c r="M14" s="33" t="s">
        <v>95</v>
      </c>
      <c r="N14" s="7" t="s">
        <v>101</v>
      </c>
      <c r="O14" s="9">
        <v>1</v>
      </c>
      <c r="P14" s="11">
        <v>206</v>
      </c>
      <c r="Q14" s="9" t="s">
        <v>23</v>
      </c>
      <c r="R14" s="9" t="s">
        <v>25</v>
      </c>
      <c r="S14" s="9">
        <f>87+55</f>
        <v>142</v>
      </c>
      <c r="T14" s="9">
        <v>64</v>
      </c>
      <c r="U14" s="7">
        <v>146</v>
      </c>
      <c r="V14" s="7">
        <v>38</v>
      </c>
      <c r="W14" s="7">
        <v>13</v>
      </c>
      <c r="X14" s="7">
        <v>1</v>
      </c>
      <c r="Y14" s="7">
        <f t="shared" si="2"/>
        <v>198</v>
      </c>
      <c r="Z14" s="7">
        <f t="shared" si="3"/>
        <v>184</v>
      </c>
      <c r="AA14" s="12">
        <f t="shared" si="4"/>
        <v>123</v>
      </c>
      <c r="AB14" s="13">
        <f t="shared" si="5"/>
        <v>79.347826086956516</v>
      </c>
      <c r="AC14" s="14">
        <f t="shared" si="6"/>
        <v>73.73737373737373</v>
      </c>
      <c r="AD14" s="14">
        <f t="shared" si="7"/>
        <v>70.873786407766985</v>
      </c>
      <c r="AE14" s="10">
        <v>35579</v>
      </c>
      <c r="AF14" s="10">
        <v>35565</v>
      </c>
      <c r="AG14" s="12">
        <v>1997</v>
      </c>
      <c r="AH14" s="15">
        <v>58.912328767123284</v>
      </c>
      <c r="AI14" s="8">
        <v>38135</v>
      </c>
      <c r="AJ14" s="10">
        <v>38141</v>
      </c>
      <c r="AK14" s="16">
        <v>2004</v>
      </c>
      <c r="AL14" s="15">
        <v>65.969863013698628</v>
      </c>
      <c r="AM14" s="17">
        <f t="shared" si="9"/>
        <v>7.0191780821917806</v>
      </c>
      <c r="AN14" s="15">
        <v>7</v>
      </c>
      <c r="AO14" s="9" t="s">
        <v>97</v>
      </c>
    </row>
    <row r="15" spans="1:41" x14ac:dyDescent="0.35">
      <c r="A15" s="6" t="s">
        <v>22</v>
      </c>
      <c r="B15" s="7" t="s">
        <v>46</v>
      </c>
      <c r="C15" s="9" t="s">
        <v>106</v>
      </c>
      <c r="D15" s="7" t="s">
        <v>100</v>
      </c>
      <c r="E15" s="7">
        <v>1946</v>
      </c>
      <c r="F15" s="7" t="s">
        <v>107</v>
      </c>
      <c r="G15" s="7" t="s">
        <v>98</v>
      </c>
      <c r="H15" s="9" t="s">
        <v>94</v>
      </c>
      <c r="I15" s="7">
        <v>13</v>
      </c>
      <c r="J15" s="7">
        <v>29</v>
      </c>
      <c r="K15" s="7">
        <v>2240</v>
      </c>
      <c r="L15" s="10">
        <v>35579</v>
      </c>
      <c r="M15" s="33" t="s">
        <v>95</v>
      </c>
      <c r="N15" s="7" t="s">
        <v>99</v>
      </c>
      <c r="O15" s="9">
        <v>1</v>
      </c>
      <c r="P15" s="11">
        <v>206</v>
      </c>
      <c r="Q15" s="9" t="s">
        <v>23</v>
      </c>
      <c r="R15" s="9" t="s">
        <v>25</v>
      </c>
      <c r="S15" s="9">
        <f>87+55</f>
        <v>142</v>
      </c>
      <c r="T15" s="9">
        <v>64</v>
      </c>
      <c r="U15" s="7">
        <v>158</v>
      </c>
      <c r="V15" s="7">
        <v>23</v>
      </c>
      <c r="W15" s="7">
        <v>16</v>
      </c>
      <c r="X15" s="7">
        <v>1</v>
      </c>
      <c r="Y15" s="7">
        <f t="shared" si="2"/>
        <v>198</v>
      </c>
      <c r="Z15" s="7">
        <f t="shared" si="3"/>
        <v>181</v>
      </c>
      <c r="AA15" s="12">
        <f t="shared" si="4"/>
        <v>121</v>
      </c>
      <c r="AB15" s="13">
        <f t="shared" si="5"/>
        <v>87.292817679558013</v>
      </c>
      <c r="AC15" s="14">
        <f t="shared" si="6"/>
        <v>79.797979797979806</v>
      </c>
      <c r="AD15" s="14">
        <f t="shared" si="7"/>
        <v>76.699029126213588</v>
      </c>
      <c r="AE15" s="10">
        <v>35579</v>
      </c>
      <c r="AF15" s="10">
        <v>35565</v>
      </c>
      <c r="AG15" s="12">
        <v>1997</v>
      </c>
      <c r="AH15" s="15">
        <v>50.720547945205482</v>
      </c>
      <c r="AI15" s="8">
        <v>38135</v>
      </c>
      <c r="AJ15" s="10">
        <v>38141</v>
      </c>
      <c r="AK15" s="16">
        <v>2004</v>
      </c>
      <c r="AL15" s="15">
        <v>57.778082191780825</v>
      </c>
      <c r="AM15" s="17">
        <f t="shared" si="9"/>
        <v>7.0191780821917806</v>
      </c>
      <c r="AN15" s="15">
        <v>7</v>
      </c>
      <c r="AO15" s="9" t="s">
        <v>97</v>
      </c>
    </row>
    <row r="16" spans="1:41" x14ac:dyDescent="0.35">
      <c r="A16" s="6" t="s">
        <v>22</v>
      </c>
      <c r="B16" s="7" t="s">
        <v>47</v>
      </c>
      <c r="C16" s="9"/>
      <c r="D16" s="7" t="s">
        <v>91</v>
      </c>
      <c r="E16" s="7">
        <v>1951</v>
      </c>
      <c r="F16" s="7" t="s">
        <v>92</v>
      </c>
      <c r="G16" s="7" t="s">
        <v>93</v>
      </c>
      <c r="H16" s="9" t="s">
        <v>94</v>
      </c>
      <c r="I16" s="7">
        <v>13</v>
      </c>
      <c r="J16" s="7">
        <v>54</v>
      </c>
      <c r="K16" s="7">
        <v>3973</v>
      </c>
      <c r="L16" s="10">
        <v>36125</v>
      </c>
      <c r="M16" s="33" t="s">
        <v>95</v>
      </c>
      <c r="N16" s="7" t="s">
        <v>101</v>
      </c>
      <c r="O16" s="9">
        <v>1</v>
      </c>
      <c r="P16" s="11">
        <v>206</v>
      </c>
      <c r="Q16" s="9" t="s">
        <v>23</v>
      </c>
      <c r="R16" s="9" t="s">
        <v>25</v>
      </c>
      <c r="S16" s="9">
        <f>87+55</f>
        <v>142</v>
      </c>
      <c r="T16" s="9">
        <v>64</v>
      </c>
      <c r="U16" s="7">
        <v>166</v>
      </c>
      <c r="V16" s="7">
        <v>18</v>
      </c>
      <c r="W16" s="7">
        <v>14</v>
      </c>
      <c r="X16" s="7">
        <v>0</v>
      </c>
      <c r="Y16" s="7">
        <f t="shared" si="2"/>
        <v>198</v>
      </c>
      <c r="Z16" s="7">
        <f t="shared" si="3"/>
        <v>184</v>
      </c>
      <c r="AA16" s="12">
        <f t="shared" si="4"/>
        <v>123</v>
      </c>
      <c r="AB16" s="13">
        <f t="shared" si="5"/>
        <v>90.217391304347828</v>
      </c>
      <c r="AC16" s="14">
        <f t="shared" si="6"/>
        <v>83.838383838383834</v>
      </c>
      <c r="AD16" s="14">
        <f t="shared" si="7"/>
        <v>80.582524271844662</v>
      </c>
      <c r="AE16" s="10">
        <v>36125</v>
      </c>
      <c r="AF16" s="10">
        <v>36125</v>
      </c>
      <c r="AG16" s="7">
        <v>1998</v>
      </c>
      <c r="AH16" s="15">
        <v>47.438356164383563</v>
      </c>
      <c r="AI16" s="8">
        <v>38681</v>
      </c>
      <c r="AJ16" s="10">
        <v>39254</v>
      </c>
      <c r="AK16" s="16">
        <v>2007</v>
      </c>
      <c r="AL16" s="15">
        <v>56.010958904109586</v>
      </c>
      <c r="AM16" s="17">
        <f t="shared" si="9"/>
        <v>8.5726027397260278</v>
      </c>
      <c r="AN16" s="15">
        <v>7.0027397260273974</v>
      </c>
      <c r="AO16" s="9" t="s">
        <v>97</v>
      </c>
    </row>
    <row r="17" spans="1:41" x14ac:dyDescent="0.35">
      <c r="A17" s="6" t="s">
        <v>22</v>
      </c>
      <c r="B17" s="7" t="s">
        <v>48</v>
      </c>
      <c r="C17" s="9" t="s">
        <v>106</v>
      </c>
      <c r="D17" s="7" t="s">
        <v>100</v>
      </c>
      <c r="E17" s="7">
        <v>1948</v>
      </c>
      <c r="F17" s="7" t="s">
        <v>92</v>
      </c>
      <c r="G17" s="7" t="s">
        <v>93</v>
      </c>
      <c r="H17" s="9" t="s">
        <v>94</v>
      </c>
      <c r="I17" s="7">
        <v>14</v>
      </c>
      <c r="J17" s="7">
        <v>6</v>
      </c>
      <c r="K17" s="7">
        <v>229</v>
      </c>
      <c r="L17" s="10">
        <v>36594</v>
      </c>
      <c r="M17" s="33" t="s">
        <v>95</v>
      </c>
      <c r="N17" s="7" t="s">
        <v>110</v>
      </c>
      <c r="O17" s="9">
        <v>1</v>
      </c>
      <c r="P17" s="11">
        <v>169</v>
      </c>
      <c r="Q17" s="9" t="s">
        <v>23</v>
      </c>
      <c r="R17" s="9" t="s">
        <v>25</v>
      </c>
      <c r="S17" s="9">
        <f>76+42</f>
        <v>118</v>
      </c>
      <c r="T17" s="9">
        <f>33+18</f>
        <v>51</v>
      </c>
      <c r="U17" s="7">
        <v>142</v>
      </c>
      <c r="V17" s="7">
        <v>10</v>
      </c>
      <c r="W17" s="7">
        <v>10</v>
      </c>
      <c r="X17" s="7">
        <v>2</v>
      </c>
      <c r="Y17" s="7">
        <f t="shared" si="2"/>
        <v>164</v>
      </c>
      <c r="Z17" s="7">
        <f t="shared" si="3"/>
        <v>152</v>
      </c>
      <c r="AA17" s="12">
        <f t="shared" si="4"/>
        <v>102</v>
      </c>
      <c r="AB17" s="13">
        <f t="shared" si="5"/>
        <v>93.421052631578945</v>
      </c>
      <c r="AC17" s="14">
        <f t="shared" si="6"/>
        <v>86.58536585365853</v>
      </c>
      <c r="AD17" s="14">
        <f t="shared" si="7"/>
        <v>84.023668639053255</v>
      </c>
      <c r="AE17" s="10">
        <v>36600</v>
      </c>
      <c r="AF17" s="10">
        <v>36600</v>
      </c>
      <c r="AG17" s="12">
        <v>2000</v>
      </c>
      <c r="AH17" s="15">
        <v>51.739726027397261</v>
      </c>
      <c r="AI17" s="8">
        <v>39155</v>
      </c>
      <c r="AJ17" s="10">
        <v>39254</v>
      </c>
      <c r="AK17" s="16">
        <v>2007</v>
      </c>
      <c r="AL17" s="15">
        <v>59.010958904109586</v>
      </c>
      <c r="AM17" s="17">
        <f t="shared" si="9"/>
        <v>7.2712328767123289</v>
      </c>
      <c r="AN17" s="15">
        <v>7</v>
      </c>
      <c r="AO17" s="9" t="s">
        <v>97</v>
      </c>
    </row>
    <row r="18" spans="1:41" x14ac:dyDescent="0.35">
      <c r="A18" s="6" t="s">
        <v>22</v>
      </c>
      <c r="B18" s="7" t="s">
        <v>49</v>
      </c>
      <c r="C18" s="9"/>
      <c r="D18" s="7" t="s">
        <v>100</v>
      </c>
      <c r="E18" s="7">
        <v>1956</v>
      </c>
      <c r="F18" s="7" t="s">
        <v>98</v>
      </c>
      <c r="G18" s="7" t="s">
        <v>98</v>
      </c>
      <c r="H18" s="9" t="s">
        <v>94</v>
      </c>
      <c r="I18" s="7">
        <v>14</v>
      </c>
      <c r="J18" s="7">
        <v>6</v>
      </c>
      <c r="K18" s="7">
        <v>229</v>
      </c>
      <c r="L18" s="10">
        <v>36594</v>
      </c>
      <c r="M18" s="33" t="s">
        <v>95</v>
      </c>
      <c r="N18" s="7" t="s">
        <v>99</v>
      </c>
      <c r="O18" s="9">
        <v>1</v>
      </c>
      <c r="P18" s="11">
        <v>169</v>
      </c>
      <c r="Q18" s="9" t="s">
        <v>23</v>
      </c>
      <c r="R18" s="9" t="s">
        <v>25</v>
      </c>
      <c r="S18" s="9">
        <f>76+42</f>
        <v>118</v>
      </c>
      <c r="T18" s="9">
        <f>33+18</f>
        <v>51</v>
      </c>
      <c r="U18" s="7">
        <v>151</v>
      </c>
      <c r="V18" s="7">
        <v>5</v>
      </c>
      <c r="W18" s="7">
        <v>6</v>
      </c>
      <c r="X18" s="7">
        <v>2</v>
      </c>
      <c r="Y18" s="7">
        <f t="shared" si="2"/>
        <v>164</v>
      </c>
      <c r="Z18" s="7">
        <f t="shared" si="3"/>
        <v>156</v>
      </c>
      <c r="AA18" s="12">
        <f t="shared" si="4"/>
        <v>104</v>
      </c>
      <c r="AB18" s="13">
        <f t="shared" si="5"/>
        <v>96.794871794871796</v>
      </c>
      <c r="AC18" s="14">
        <f t="shared" si="6"/>
        <v>92.073170731707322</v>
      </c>
      <c r="AD18" s="14">
        <f t="shared" si="7"/>
        <v>89.349112426035504</v>
      </c>
      <c r="AE18" s="10">
        <v>36600</v>
      </c>
      <c r="AF18" s="10">
        <v>36600</v>
      </c>
      <c r="AG18" s="12">
        <v>2000</v>
      </c>
      <c r="AH18" s="15">
        <v>44.038356164383565</v>
      </c>
      <c r="AI18" s="8">
        <v>39155</v>
      </c>
      <c r="AJ18" s="10">
        <v>39254</v>
      </c>
      <c r="AK18" s="16">
        <v>2007</v>
      </c>
      <c r="AL18" s="15">
        <v>51.30958904109589</v>
      </c>
      <c r="AM18" s="17">
        <f t="shared" si="9"/>
        <v>7.2712328767123289</v>
      </c>
      <c r="AN18" s="15">
        <v>7</v>
      </c>
      <c r="AO18" s="9" t="s">
        <v>97</v>
      </c>
    </row>
    <row r="19" spans="1:41" x14ac:dyDescent="0.35">
      <c r="A19" s="6" t="s">
        <v>22</v>
      </c>
      <c r="B19" s="7" t="s">
        <v>50</v>
      </c>
      <c r="C19" s="9" t="s">
        <v>106</v>
      </c>
      <c r="D19" s="30" t="s">
        <v>100</v>
      </c>
      <c r="E19" s="7">
        <v>1935</v>
      </c>
      <c r="F19" s="7" t="s">
        <v>92</v>
      </c>
      <c r="G19" s="7" t="s">
        <v>93</v>
      </c>
      <c r="H19" s="9" t="s">
        <v>94</v>
      </c>
      <c r="I19" s="7">
        <v>14</v>
      </c>
      <c r="J19" s="7">
        <v>6</v>
      </c>
      <c r="K19" s="7">
        <v>229</v>
      </c>
      <c r="L19" s="10">
        <v>36594</v>
      </c>
      <c r="M19" s="33" t="s">
        <v>95</v>
      </c>
      <c r="N19" s="7" t="s">
        <v>101</v>
      </c>
      <c r="O19" s="9">
        <v>1</v>
      </c>
      <c r="P19" s="11">
        <v>169</v>
      </c>
      <c r="Q19" s="9" t="s">
        <v>23</v>
      </c>
      <c r="R19" s="9" t="s">
        <v>25</v>
      </c>
      <c r="S19" s="9">
        <f>76+42</f>
        <v>118</v>
      </c>
      <c r="T19" s="9">
        <f>33+18</f>
        <v>51</v>
      </c>
      <c r="U19" s="7">
        <v>130</v>
      </c>
      <c r="V19" s="7">
        <v>11</v>
      </c>
      <c r="W19" s="7">
        <v>19</v>
      </c>
      <c r="X19" s="7">
        <v>4</v>
      </c>
      <c r="Y19" s="7">
        <f t="shared" si="2"/>
        <v>164</v>
      </c>
      <c r="Z19" s="7">
        <f t="shared" si="3"/>
        <v>141</v>
      </c>
      <c r="AA19" s="12">
        <f t="shared" si="4"/>
        <v>94</v>
      </c>
      <c r="AB19" s="13">
        <f t="shared" si="5"/>
        <v>92.198581560283685</v>
      </c>
      <c r="AC19" s="14">
        <f t="shared" si="6"/>
        <v>79.268292682926827</v>
      </c>
      <c r="AD19" s="14">
        <f t="shared" si="7"/>
        <v>76.923076923076934</v>
      </c>
      <c r="AE19" s="10">
        <v>36600</v>
      </c>
      <c r="AF19" s="10">
        <v>36600</v>
      </c>
      <c r="AG19" s="12">
        <v>2000</v>
      </c>
      <c r="AH19" s="15">
        <v>65.227397260273975</v>
      </c>
      <c r="AI19" s="8">
        <v>39155</v>
      </c>
      <c r="AJ19" s="10">
        <v>39254</v>
      </c>
      <c r="AK19" s="16">
        <v>2007</v>
      </c>
      <c r="AL19" s="15">
        <v>72.498630136986307</v>
      </c>
      <c r="AM19" s="17">
        <f t="shared" si="9"/>
        <v>7.2712328767123289</v>
      </c>
      <c r="AN19" s="15">
        <v>7</v>
      </c>
      <c r="AO19" s="9" t="s">
        <v>97</v>
      </c>
    </row>
    <row r="20" spans="1:41" x14ac:dyDescent="0.35">
      <c r="A20" s="6" t="s">
        <v>22</v>
      </c>
      <c r="B20" s="7" t="s">
        <v>51</v>
      </c>
      <c r="C20" s="9" t="s">
        <v>102</v>
      </c>
      <c r="D20" s="7" t="s">
        <v>100</v>
      </c>
      <c r="E20" s="7">
        <v>1959</v>
      </c>
      <c r="F20" s="7" t="s">
        <v>103</v>
      </c>
      <c r="G20" s="7" t="s">
        <v>104</v>
      </c>
      <c r="H20" s="9" t="s">
        <v>94</v>
      </c>
      <c r="I20" s="7">
        <v>14</v>
      </c>
      <c r="J20" s="7">
        <v>6</v>
      </c>
      <c r="K20" s="7">
        <v>229</v>
      </c>
      <c r="L20" s="10">
        <v>36594</v>
      </c>
      <c r="M20" s="33" t="s">
        <v>95</v>
      </c>
      <c r="N20" s="7" t="s">
        <v>101</v>
      </c>
      <c r="O20" s="9">
        <v>1</v>
      </c>
      <c r="P20" s="11">
        <v>169</v>
      </c>
      <c r="Q20" s="9" t="s">
        <v>23</v>
      </c>
      <c r="R20" s="9" t="s">
        <v>25</v>
      </c>
      <c r="S20" s="9">
        <f>76+42</f>
        <v>118</v>
      </c>
      <c r="T20" s="9">
        <f>33+18</f>
        <v>51</v>
      </c>
      <c r="U20" s="7">
        <v>150</v>
      </c>
      <c r="V20" s="7">
        <v>6</v>
      </c>
      <c r="W20" s="7">
        <v>6</v>
      </c>
      <c r="X20" s="7">
        <v>1</v>
      </c>
      <c r="Y20" s="7">
        <f t="shared" si="2"/>
        <v>163</v>
      </c>
      <c r="Z20" s="7">
        <f t="shared" si="3"/>
        <v>156</v>
      </c>
      <c r="AA20" s="12">
        <f t="shared" si="4"/>
        <v>104</v>
      </c>
      <c r="AB20" s="13">
        <f t="shared" si="5"/>
        <v>96.15384615384616</v>
      </c>
      <c r="AC20" s="14">
        <f t="shared" si="6"/>
        <v>92.024539877300612</v>
      </c>
      <c r="AD20" s="14">
        <f t="shared" si="7"/>
        <v>88.757396449704146</v>
      </c>
      <c r="AE20" s="10">
        <v>36600</v>
      </c>
      <c r="AF20" s="10">
        <v>36600</v>
      </c>
      <c r="AG20" s="12">
        <v>2000</v>
      </c>
      <c r="AH20" s="15">
        <v>41.128767123287673</v>
      </c>
      <c r="AI20" s="8">
        <v>39155</v>
      </c>
      <c r="AJ20" s="10">
        <v>39198</v>
      </c>
      <c r="AK20" s="16">
        <v>2007</v>
      </c>
      <c r="AL20" s="15">
        <v>48.246575342465754</v>
      </c>
      <c r="AM20" s="17">
        <f t="shared" si="9"/>
        <v>7.117808219178082</v>
      </c>
      <c r="AN20" s="15">
        <v>7</v>
      </c>
      <c r="AO20" s="9" t="s">
        <v>97</v>
      </c>
    </row>
    <row r="21" spans="1:41" x14ac:dyDescent="0.35">
      <c r="A21" s="6" t="s">
        <v>22</v>
      </c>
      <c r="B21" s="7" t="s">
        <v>52</v>
      </c>
      <c r="C21" s="9"/>
      <c r="D21" s="30" t="s">
        <v>91</v>
      </c>
      <c r="E21" s="7">
        <v>1955</v>
      </c>
      <c r="F21" s="7" t="s">
        <v>92</v>
      </c>
      <c r="G21" s="9" t="s">
        <v>93</v>
      </c>
      <c r="H21" s="9" t="s">
        <v>94</v>
      </c>
      <c r="I21" s="7">
        <v>14</v>
      </c>
      <c r="J21" s="7">
        <v>6</v>
      </c>
      <c r="K21" s="7">
        <v>229</v>
      </c>
      <c r="L21" s="10">
        <v>36594</v>
      </c>
      <c r="M21" s="33" t="s">
        <v>95</v>
      </c>
      <c r="N21" s="7" t="s">
        <v>105</v>
      </c>
      <c r="O21" s="9">
        <v>1</v>
      </c>
      <c r="P21" s="11">
        <v>169</v>
      </c>
      <c r="Q21" s="9" t="s">
        <v>23</v>
      </c>
      <c r="R21" s="9" t="s">
        <v>25</v>
      </c>
      <c r="S21" s="9">
        <f>76+42</f>
        <v>118</v>
      </c>
      <c r="T21" s="9">
        <f>33+18</f>
        <v>51</v>
      </c>
      <c r="U21" s="7">
        <v>143</v>
      </c>
      <c r="V21" s="7">
        <v>13</v>
      </c>
      <c r="W21" s="7">
        <v>7</v>
      </c>
      <c r="X21" s="7">
        <v>1</v>
      </c>
      <c r="Y21" s="7">
        <f t="shared" si="2"/>
        <v>164</v>
      </c>
      <c r="Z21" s="7">
        <f t="shared" si="3"/>
        <v>156</v>
      </c>
      <c r="AA21" s="12">
        <f t="shared" si="4"/>
        <v>104</v>
      </c>
      <c r="AB21" s="13">
        <f t="shared" si="5"/>
        <v>91.666666666666657</v>
      </c>
      <c r="AC21" s="14">
        <f t="shared" si="6"/>
        <v>87.195121951219505</v>
      </c>
      <c r="AD21" s="14">
        <f t="shared" si="7"/>
        <v>84.615384615384613</v>
      </c>
      <c r="AE21" s="10">
        <v>36600</v>
      </c>
      <c r="AF21" s="10">
        <v>36600</v>
      </c>
      <c r="AG21" s="12">
        <v>2000</v>
      </c>
      <c r="AH21" s="15">
        <v>44.736986301369861</v>
      </c>
      <c r="AI21" s="8">
        <v>39155</v>
      </c>
      <c r="AJ21" s="10">
        <v>39254</v>
      </c>
      <c r="AK21" s="16">
        <v>2007</v>
      </c>
      <c r="AL21" s="15">
        <v>52.008219178082193</v>
      </c>
      <c r="AM21" s="17">
        <f t="shared" si="9"/>
        <v>7.2712328767123289</v>
      </c>
      <c r="AN21" s="15">
        <v>7</v>
      </c>
      <c r="AO21" s="9" t="s">
        <v>97</v>
      </c>
    </row>
    <row r="22" spans="1:41" x14ac:dyDescent="0.35">
      <c r="A22" s="6" t="s">
        <v>22</v>
      </c>
      <c r="B22" s="7" t="s">
        <v>53</v>
      </c>
      <c r="C22" s="9"/>
      <c r="D22" s="9" t="s">
        <v>91</v>
      </c>
      <c r="E22" s="9">
        <v>1951</v>
      </c>
      <c r="F22" s="7" t="s">
        <v>107</v>
      </c>
      <c r="G22" s="7" t="s">
        <v>93</v>
      </c>
      <c r="H22" s="9" t="s">
        <v>94</v>
      </c>
      <c r="I22" s="7">
        <v>15</v>
      </c>
      <c r="J22" s="7">
        <v>52</v>
      </c>
      <c r="K22" s="7">
        <v>4360</v>
      </c>
      <c r="L22" s="10">
        <v>38141</v>
      </c>
      <c r="M22" s="33" t="s">
        <v>95</v>
      </c>
      <c r="N22" s="7" t="s">
        <v>99</v>
      </c>
      <c r="O22" s="9">
        <v>1</v>
      </c>
      <c r="P22" s="11">
        <v>141</v>
      </c>
      <c r="Q22" s="9" t="s">
        <v>26</v>
      </c>
      <c r="R22" s="9" t="s">
        <v>27</v>
      </c>
      <c r="S22" s="9">
        <f>44+33</f>
        <v>77</v>
      </c>
      <c r="T22" s="9">
        <f>35+14+15</f>
        <v>64</v>
      </c>
      <c r="U22" s="7">
        <v>96</v>
      </c>
      <c r="V22" s="7">
        <v>28</v>
      </c>
      <c r="W22" s="7">
        <v>3</v>
      </c>
      <c r="X22" s="7">
        <v>0</v>
      </c>
      <c r="Y22" s="7">
        <f t="shared" si="2"/>
        <v>127</v>
      </c>
      <c r="Z22" s="7">
        <f t="shared" si="3"/>
        <v>124</v>
      </c>
      <c r="AA22" s="12">
        <f t="shared" si="4"/>
        <v>83</v>
      </c>
      <c r="AB22" s="13">
        <f t="shared" si="5"/>
        <v>77.41935483870968</v>
      </c>
      <c r="AC22" s="14">
        <f t="shared" si="6"/>
        <v>75.590551181102356</v>
      </c>
      <c r="AD22" s="14">
        <f t="shared" si="7"/>
        <v>68.085106382978722</v>
      </c>
      <c r="AE22" s="21">
        <v>38141</v>
      </c>
      <c r="AF22" s="21">
        <v>38141</v>
      </c>
      <c r="AG22" s="9">
        <v>2004</v>
      </c>
      <c r="AH22" s="15">
        <v>53.221917808219175</v>
      </c>
      <c r="AI22" s="10">
        <v>40696</v>
      </c>
      <c r="AJ22" s="10">
        <v>39198</v>
      </c>
      <c r="AK22" s="16">
        <v>2012</v>
      </c>
      <c r="AL22" s="15">
        <v>56.11780821917808</v>
      </c>
      <c r="AM22" s="17">
        <f t="shared" si="9"/>
        <v>2.8958904109589043</v>
      </c>
      <c r="AN22" s="27">
        <f>(AJ22-AE22)/365</f>
        <v>2.8958904109589043</v>
      </c>
      <c r="AO22" s="9" t="s">
        <v>97</v>
      </c>
    </row>
    <row r="23" spans="1:41" x14ac:dyDescent="0.35">
      <c r="A23" s="6" t="s">
        <v>22</v>
      </c>
      <c r="B23" s="7" t="s">
        <v>54</v>
      </c>
      <c r="C23" s="9"/>
      <c r="D23" s="30" t="s">
        <v>100</v>
      </c>
      <c r="E23" s="7">
        <v>1949</v>
      </c>
      <c r="F23" s="7" t="s">
        <v>98</v>
      </c>
      <c r="G23" s="7" t="s">
        <v>98</v>
      </c>
      <c r="H23" s="9" t="s">
        <v>94</v>
      </c>
      <c r="I23" s="7">
        <v>15</v>
      </c>
      <c r="J23" s="7">
        <v>52</v>
      </c>
      <c r="K23" s="7">
        <v>4360</v>
      </c>
      <c r="L23" s="10">
        <v>38141</v>
      </c>
      <c r="M23" s="33" t="s">
        <v>95</v>
      </c>
      <c r="N23" s="7" t="s">
        <v>108</v>
      </c>
      <c r="O23" s="9">
        <v>1</v>
      </c>
      <c r="P23" s="11">
        <v>141</v>
      </c>
      <c r="Q23" s="9" t="s">
        <v>26</v>
      </c>
      <c r="R23" s="9" t="s">
        <v>27</v>
      </c>
      <c r="S23" s="9">
        <f>44+33</f>
        <v>77</v>
      </c>
      <c r="T23" s="9">
        <f>35+14+15</f>
        <v>64</v>
      </c>
      <c r="U23" s="7">
        <v>96</v>
      </c>
      <c r="V23" s="7">
        <v>22</v>
      </c>
      <c r="W23" s="7">
        <v>9</v>
      </c>
      <c r="X23" s="7">
        <v>0</v>
      </c>
      <c r="Y23" s="7">
        <f t="shared" si="2"/>
        <v>127</v>
      </c>
      <c r="Z23" s="7">
        <f t="shared" si="3"/>
        <v>118</v>
      </c>
      <c r="AA23" s="12">
        <f t="shared" si="4"/>
        <v>79</v>
      </c>
      <c r="AB23" s="13">
        <f t="shared" si="5"/>
        <v>81.355932203389841</v>
      </c>
      <c r="AC23" s="14">
        <f t="shared" si="6"/>
        <v>75.590551181102356</v>
      </c>
      <c r="AD23" s="14">
        <f t="shared" si="7"/>
        <v>68.085106382978722</v>
      </c>
      <c r="AE23" s="21">
        <v>38141</v>
      </c>
      <c r="AF23" s="21">
        <v>38141</v>
      </c>
      <c r="AG23" s="12">
        <v>2004</v>
      </c>
      <c r="AH23" s="15">
        <v>55.246575342465754</v>
      </c>
      <c r="AI23" s="8">
        <v>40696</v>
      </c>
      <c r="AJ23" s="10">
        <v>40976</v>
      </c>
      <c r="AK23" s="16">
        <v>2012</v>
      </c>
      <c r="AL23" s="15">
        <v>63.013698630136986</v>
      </c>
      <c r="AM23" s="17">
        <f t="shared" si="9"/>
        <v>7.7671232876712333</v>
      </c>
      <c r="AN23" s="15">
        <v>7</v>
      </c>
      <c r="AO23" s="9" t="s">
        <v>97</v>
      </c>
    </row>
    <row r="24" spans="1:41" x14ac:dyDescent="0.35">
      <c r="A24" s="6" t="s">
        <v>22</v>
      </c>
      <c r="B24" s="7" t="s">
        <v>55</v>
      </c>
      <c r="C24" s="9" t="s">
        <v>106</v>
      </c>
      <c r="D24" s="30" t="s">
        <v>91</v>
      </c>
      <c r="E24" s="7">
        <v>1957</v>
      </c>
      <c r="F24" s="7" t="s">
        <v>98</v>
      </c>
      <c r="G24" s="7" t="s">
        <v>98</v>
      </c>
      <c r="H24" s="9" t="s">
        <v>94</v>
      </c>
      <c r="I24" s="7">
        <v>15</v>
      </c>
      <c r="J24" s="7">
        <v>52</v>
      </c>
      <c r="K24" s="7">
        <v>4360</v>
      </c>
      <c r="L24" s="10">
        <v>38141</v>
      </c>
      <c r="M24" s="33" t="s">
        <v>95</v>
      </c>
      <c r="N24" s="7" t="s">
        <v>99</v>
      </c>
      <c r="O24" s="9">
        <v>1</v>
      </c>
      <c r="P24" s="11">
        <v>141</v>
      </c>
      <c r="Q24" s="9" t="s">
        <v>26</v>
      </c>
      <c r="R24" s="9" t="s">
        <v>27</v>
      </c>
      <c r="S24" s="9">
        <f>44+33</f>
        <v>77</v>
      </c>
      <c r="T24" s="9">
        <f>35+14+15</f>
        <v>64</v>
      </c>
      <c r="U24" s="7">
        <v>97</v>
      </c>
      <c r="V24" s="7">
        <v>22</v>
      </c>
      <c r="W24" s="7">
        <v>8</v>
      </c>
      <c r="X24" s="7">
        <v>0</v>
      </c>
      <c r="Y24" s="7">
        <f t="shared" si="2"/>
        <v>127</v>
      </c>
      <c r="Z24" s="7">
        <f t="shared" si="3"/>
        <v>119</v>
      </c>
      <c r="AA24" s="12">
        <f t="shared" si="4"/>
        <v>80</v>
      </c>
      <c r="AB24" s="13">
        <f t="shared" si="5"/>
        <v>81.512605042016801</v>
      </c>
      <c r="AC24" s="14">
        <f t="shared" si="6"/>
        <v>76.377952755905511</v>
      </c>
      <c r="AD24" s="14">
        <f t="shared" si="7"/>
        <v>68.794326241134755</v>
      </c>
      <c r="AE24" s="21">
        <v>38141</v>
      </c>
      <c r="AF24" s="21">
        <v>38141</v>
      </c>
      <c r="AG24" s="12">
        <v>2004</v>
      </c>
      <c r="AH24" s="15">
        <v>46.490410958904107</v>
      </c>
      <c r="AI24" s="10">
        <f>(AE24+(365*7))</f>
        <v>40696</v>
      </c>
      <c r="AJ24" s="10">
        <v>40976</v>
      </c>
      <c r="AK24" s="16">
        <v>2012</v>
      </c>
      <c r="AL24" s="15">
        <v>54.257534246575339</v>
      </c>
      <c r="AM24" s="17">
        <f t="shared" si="9"/>
        <v>7.7671232876712333</v>
      </c>
      <c r="AN24" s="15">
        <v>7</v>
      </c>
      <c r="AO24" s="9" t="s">
        <v>97</v>
      </c>
    </row>
    <row r="25" spans="1:41" x14ac:dyDescent="0.35">
      <c r="A25" s="6" t="s">
        <v>22</v>
      </c>
      <c r="B25" s="7" t="s">
        <v>56</v>
      </c>
      <c r="C25" s="9"/>
      <c r="D25" s="30" t="s">
        <v>91</v>
      </c>
      <c r="E25" s="7">
        <v>1951</v>
      </c>
      <c r="F25" s="7" t="s">
        <v>103</v>
      </c>
      <c r="G25" s="7" t="s">
        <v>93</v>
      </c>
      <c r="H25" s="9" t="s">
        <v>94</v>
      </c>
      <c r="I25" s="7">
        <v>16</v>
      </c>
      <c r="J25" s="7">
        <v>10</v>
      </c>
      <c r="K25" s="7">
        <v>790</v>
      </c>
      <c r="L25" s="10">
        <v>39198</v>
      </c>
      <c r="M25" s="33" t="s">
        <v>95</v>
      </c>
      <c r="N25" s="7" t="s">
        <v>99</v>
      </c>
      <c r="O25" s="9">
        <v>1</v>
      </c>
      <c r="P25" s="11">
        <v>149</v>
      </c>
      <c r="Q25" s="9" t="s">
        <v>28</v>
      </c>
      <c r="R25" s="9" t="s">
        <v>27</v>
      </c>
      <c r="S25" s="9">
        <f t="shared" ref="S25:S32" si="10">53+23</f>
        <v>76</v>
      </c>
      <c r="T25" s="9">
        <f t="shared" ref="T25:T32" si="11">37+23+13</f>
        <v>73</v>
      </c>
      <c r="U25" s="7">
        <v>132</v>
      </c>
      <c r="V25" s="7">
        <v>8</v>
      </c>
      <c r="W25" s="7">
        <v>4</v>
      </c>
      <c r="X25" s="7">
        <v>0</v>
      </c>
      <c r="Y25" s="7">
        <f t="shared" si="2"/>
        <v>144</v>
      </c>
      <c r="Z25" s="7">
        <f t="shared" si="3"/>
        <v>140</v>
      </c>
      <c r="AA25" s="12">
        <f t="shared" si="4"/>
        <v>94</v>
      </c>
      <c r="AB25" s="13">
        <f t="shared" si="5"/>
        <v>94.285714285714278</v>
      </c>
      <c r="AC25" s="14">
        <f t="shared" si="6"/>
        <v>91.666666666666657</v>
      </c>
      <c r="AD25" s="14">
        <f t="shared" si="7"/>
        <v>88.590604026845639</v>
      </c>
      <c r="AE25" s="10">
        <v>39198</v>
      </c>
      <c r="AF25" s="10">
        <v>39198</v>
      </c>
      <c r="AG25" s="7">
        <v>2007</v>
      </c>
      <c r="AH25" s="15">
        <v>56.11780821917808</v>
      </c>
      <c r="AI25" s="8">
        <v>40696</v>
      </c>
      <c r="AJ25" s="10">
        <v>40976</v>
      </c>
      <c r="AK25" s="16">
        <v>2012</v>
      </c>
      <c r="AL25" s="15">
        <v>60.989041095890414</v>
      </c>
      <c r="AM25" s="17">
        <f t="shared" si="9"/>
        <v>4.8712328767123285</v>
      </c>
      <c r="AN25" s="15">
        <f>(AJ25-AE25)/365</f>
        <v>4.8712328767123285</v>
      </c>
      <c r="AO25" s="9" t="s">
        <v>97</v>
      </c>
    </row>
    <row r="26" spans="1:41" x14ac:dyDescent="0.35">
      <c r="A26" s="6" t="s">
        <v>22</v>
      </c>
      <c r="B26" s="7" t="s">
        <v>57</v>
      </c>
      <c r="C26" s="9"/>
      <c r="D26" s="30" t="s">
        <v>100</v>
      </c>
      <c r="E26" s="7">
        <v>1946</v>
      </c>
      <c r="F26" s="7" t="s">
        <v>107</v>
      </c>
      <c r="G26" s="7" t="s">
        <v>98</v>
      </c>
      <c r="H26" s="9" t="s">
        <v>94</v>
      </c>
      <c r="I26" s="7">
        <v>16</v>
      </c>
      <c r="J26" s="7">
        <v>10</v>
      </c>
      <c r="K26" s="7">
        <v>796</v>
      </c>
      <c r="L26" s="10">
        <v>39198</v>
      </c>
      <c r="M26" s="33" t="s">
        <v>95</v>
      </c>
      <c r="N26" s="7" t="s">
        <v>101</v>
      </c>
      <c r="O26" s="9">
        <v>1</v>
      </c>
      <c r="P26" s="11">
        <v>149</v>
      </c>
      <c r="Q26" s="9" t="s">
        <v>28</v>
      </c>
      <c r="R26" s="9" t="s">
        <v>27</v>
      </c>
      <c r="S26" s="9">
        <f t="shared" si="10"/>
        <v>76</v>
      </c>
      <c r="T26" s="9">
        <f t="shared" si="11"/>
        <v>73</v>
      </c>
      <c r="U26" s="7">
        <v>133</v>
      </c>
      <c r="V26" s="7">
        <v>8</v>
      </c>
      <c r="W26" s="7">
        <v>2</v>
      </c>
      <c r="X26" s="7">
        <v>1</v>
      </c>
      <c r="Y26" s="7">
        <f t="shared" si="2"/>
        <v>144</v>
      </c>
      <c r="Z26" s="7">
        <f t="shared" si="3"/>
        <v>141</v>
      </c>
      <c r="AA26" s="12">
        <f t="shared" si="4"/>
        <v>94</v>
      </c>
      <c r="AB26" s="13">
        <f t="shared" si="5"/>
        <v>94.326241134751783</v>
      </c>
      <c r="AC26" s="14">
        <f t="shared" si="6"/>
        <v>92.361111111111114</v>
      </c>
      <c r="AD26" s="14">
        <f t="shared" si="7"/>
        <v>89.261744966442961</v>
      </c>
      <c r="AE26" s="10">
        <v>39198</v>
      </c>
      <c r="AF26" s="10">
        <v>39198</v>
      </c>
      <c r="AG26" s="12">
        <v>2007</v>
      </c>
      <c r="AH26" s="15">
        <v>60.591780821917808</v>
      </c>
      <c r="AI26" s="10">
        <v>41754</v>
      </c>
      <c r="AJ26" s="10">
        <v>41823</v>
      </c>
      <c r="AK26" s="16">
        <v>2014</v>
      </c>
      <c r="AL26" s="15">
        <v>67.783561643835611</v>
      </c>
      <c r="AM26" s="17">
        <f t="shared" si="9"/>
        <v>7.1917808219178081</v>
      </c>
      <c r="AN26" s="15">
        <v>7.0054794520547947</v>
      </c>
      <c r="AO26" s="9" t="s">
        <v>97</v>
      </c>
    </row>
    <row r="27" spans="1:41" x14ac:dyDescent="0.35">
      <c r="A27" s="6" t="s">
        <v>22</v>
      </c>
      <c r="B27" s="7" t="s">
        <v>58</v>
      </c>
      <c r="C27" s="9" t="s">
        <v>106</v>
      </c>
      <c r="D27" s="30" t="s">
        <v>91</v>
      </c>
      <c r="E27" s="9">
        <v>1962</v>
      </c>
      <c r="F27" s="7" t="s">
        <v>92</v>
      </c>
      <c r="G27" s="7" t="s">
        <v>93</v>
      </c>
      <c r="H27" s="9" t="s">
        <v>94</v>
      </c>
      <c r="I27" s="7">
        <v>16</v>
      </c>
      <c r="J27" s="7">
        <v>10</v>
      </c>
      <c r="K27" s="7">
        <v>796</v>
      </c>
      <c r="L27" s="10">
        <v>39198</v>
      </c>
      <c r="M27" s="33" t="s">
        <v>95</v>
      </c>
      <c r="N27" s="7" t="s">
        <v>111</v>
      </c>
      <c r="O27" s="9">
        <v>1</v>
      </c>
      <c r="P27" s="12">
        <v>149</v>
      </c>
      <c r="Q27" s="9" t="s">
        <v>28</v>
      </c>
      <c r="R27" s="9" t="s">
        <v>27</v>
      </c>
      <c r="S27" s="9">
        <f t="shared" si="10"/>
        <v>76</v>
      </c>
      <c r="T27" s="9">
        <f t="shared" si="11"/>
        <v>73</v>
      </c>
      <c r="U27" s="16">
        <v>86</v>
      </c>
      <c r="V27" s="7">
        <v>50</v>
      </c>
      <c r="W27" s="7">
        <v>5</v>
      </c>
      <c r="X27" s="7">
        <v>3</v>
      </c>
      <c r="Y27" s="7">
        <f t="shared" si="2"/>
        <v>144</v>
      </c>
      <c r="Z27" s="7">
        <f t="shared" si="3"/>
        <v>136</v>
      </c>
      <c r="AA27" s="12">
        <f t="shared" si="4"/>
        <v>91</v>
      </c>
      <c r="AB27" s="13">
        <f t="shared" si="5"/>
        <v>63.235294117647058</v>
      </c>
      <c r="AC27" s="14">
        <f t="shared" si="6"/>
        <v>59.722222222222221</v>
      </c>
      <c r="AD27" s="14">
        <f t="shared" si="7"/>
        <v>57.718120805369132</v>
      </c>
      <c r="AE27" s="9"/>
      <c r="AF27" s="9"/>
      <c r="AG27" s="9"/>
      <c r="AH27" s="15"/>
      <c r="AI27" s="7"/>
      <c r="AJ27" s="22"/>
      <c r="AK27" s="28"/>
      <c r="AL27" s="23"/>
      <c r="AM27" s="17"/>
      <c r="AN27" s="22"/>
      <c r="AO27" s="9" t="s">
        <v>97</v>
      </c>
    </row>
    <row r="28" spans="1:41" x14ac:dyDescent="0.35">
      <c r="A28" s="6" t="s">
        <v>22</v>
      </c>
      <c r="B28" s="7" t="s">
        <v>59</v>
      </c>
      <c r="C28" s="9"/>
      <c r="D28" s="30" t="s">
        <v>100</v>
      </c>
      <c r="E28" s="7">
        <v>1959</v>
      </c>
      <c r="F28" s="7" t="s">
        <v>98</v>
      </c>
      <c r="G28" s="7" t="s">
        <v>98</v>
      </c>
      <c r="H28" s="9" t="s">
        <v>94</v>
      </c>
      <c r="I28" s="7">
        <v>16</v>
      </c>
      <c r="J28" s="7">
        <v>10</v>
      </c>
      <c r="K28" s="7">
        <v>796</v>
      </c>
      <c r="L28" s="10">
        <v>39198</v>
      </c>
      <c r="M28" s="33" t="s">
        <v>95</v>
      </c>
      <c r="N28" s="7" t="s">
        <v>101</v>
      </c>
      <c r="O28" s="9">
        <v>1</v>
      </c>
      <c r="P28" s="11">
        <v>149</v>
      </c>
      <c r="Q28" s="9" t="s">
        <v>28</v>
      </c>
      <c r="R28" s="9" t="s">
        <v>27</v>
      </c>
      <c r="S28" s="9">
        <f t="shared" si="10"/>
        <v>76</v>
      </c>
      <c r="T28" s="9">
        <f t="shared" si="11"/>
        <v>73</v>
      </c>
      <c r="U28" s="7">
        <v>130</v>
      </c>
      <c r="V28" s="7">
        <v>9</v>
      </c>
      <c r="W28" s="7">
        <v>4</v>
      </c>
      <c r="X28" s="7">
        <v>1</v>
      </c>
      <c r="Y28" s="7">
        <f t="shared" si="2"/>
        <v>144</v>
      </c>
      <c r="Z28" s="7">
        <f t="shared" si="3"/>
        <v>139</v>
      </c>
      <c r="AA28" s="12">
        <f t="shared" si="4"/>
        <v>93</v>
      </c>
      <c r="AB28" s="13">
        <f t="shared" si="5"/>
        <v>93.525179856115102</v>
      </c>
      <c r="AC28" s="14">
        <f t="shared" si="6"/>
        <v>90.277777777777786</v>
      </c>
      <c r="AD28" s="14">
        <f t="shared" si="7"/>
        <v>87.24832214765101</v>
      </c>
      <c r="AE28" s="10">
        <v>39254</v>
      </c>
      <c r="AF28" s="10">
        <v>39254</v>
      </c>
      <c r="AG28" s="12">
        <v>2007</v>
      </c>
      <c r="AH28" s="15">
        <v>48.452054794520549</v>
      </c>
      <c r="AI28" s="10">
        <v>41810</v>
      </c>
      <c r="AJ28" s="10">
        <v>41823</v>
      </c>
      <c r="AK28" s="16">
        <v>2014</v>
      </c>
      <c r="AL28" s="15">
        <v>55.490410958904107</v>
      </c>
      <c r="AM28" s="17">
        <f t="shared" ref="AM28:AM41" si="12">(AJ28-AE28)/365</f>
        <v>7.0383561643835613</v>
      </c>
      <c r="AN28" s="15">
        <v>7.0054794520547947</v>
      </c>
      <c r="AO28" s="9" t="s">
        <v>97</v>
      </c>
    </row>
    <row r="29" spans="1:41" x14ac:dyDescent="0.35">
      <c r="A29" s="6" t="s">
        <v>22</v>
      </c>
      <c r="B29" s="7" t="s">
        <v>60</v>
      </c>
      <c r="C29" s="9" t="s">
        <v>102</v>
      </c>
      <c r="D29" s="30" t="s">
        <v>91</v>
      </c>
      <c r="E29" s="7">
        <v>1968</v>
      </c>
      <c r="F29" s="7" t="s">
        <v>92</v>
      </c>
      <c r="G29" s="7" t="s">
        <v>104</v>
      </c>
      <c r="H29" s="9" t="s">
        <v>94</v>
      </c>
      <c r="I29" s="7">
        <v>16</v>
      </c>
      <c r="J29" s="7">
        <v>10</v>
      </c>
      <c r="K29" s="7">
        <v>796</v>
      </c>
      <c r="L29" s="10">
        <v>39198</v>
      </c>
      <c r="M29" s="33" t="s">
        <v>95</v>
      </c>
      <c r="N29" s="7" t="s">
        <v>101</v>
      </c>
      <c r="O29" s="9">
        <v>1</v>
      </c>
      <c r="P29" s="30">
        <v>149</v>
      </c>
      <c r="Q29" s="9" t="s">
        <v>28</v>
      </c>
      <c r="R29" s="9" t="s">
        <v>27</v>
      </c>
      <c r="S29" s="9">
        <f t="shared" si="10"/>
        <v>76</v>
      </c>
      <c r="T29" s="9">
        <f t="shared" si="11"/>
        <v>73</v>
      </c>
      <c r="U29" s="7">
        <v>132</v>
      </c>
      <c r="V29" s="7">
        <v>11</v>
      </c>
      <c r="W29" s="7">
        <v>0</v>
      </c>
      <c r="X29" s="7">
        <v>1</v>
      </c>
      <c r="Y29" s="7">
        <f t="shared" si="2"/>
        <v>144</v>
      </c>
      <c r="Z29" s="7">
        <f t="shared" si="3"/>
        <v>143</v>
      </c>
      <c r="AA29" s="12">
        <f t="shared" si="4"/>
        <v>96</v>
      </c>
      <c r="AB29" s="13">
        <f t="shared" si="5"/>
        <v>92.307692307692307</v>
      </c>
      <c r="AC29" s="14">
        <f t="shared" si="6"/>
        <v>91.666666666666657</v>
      </c>
      <c r="AD29" s="14">
        <f t="shared" si="7"/>
        <v>88.590604026845639</v>
      </c>
      <c r="AE29" s="10">
        <v>39254</v>
      </c>
      <c r="AF29" s="10">
        <v>39254</v>
      </c>
      <c r="AG29" s="12">
        <v>2007</v>
      </c>
      <c r="AH29" s="15">
        <v>39.065753424657537</v>
      </c>
      <c r="AI29" s="10">
        <v>41810</v>
      </c>
      <c r="AJ29" s="10">
        <v>41823</v>
      </c>
      <c r="AK29" s="16">
        <v>2014</v>
      </c>
      <c r="AL29" s="15">
        <v>46.104109589041094</v>
      </c>
      <c r="AM29" s="17">
        <f t="shared" si="12"/>
        <v>7.0383561643835613</v>
      </c>
      <c r="AN29" s="15">
        <v>7.0054794520547947</v>
      </c>
      <c r="AO29" s="9" t="s">
        <v>97</v>
      </c>
    </row>
    <row r="30" spans="1:41" x14ac:dyDescent="0.35">
      <c r="A30" s="6" t="s">
        <v>22</v>
      </c>
      <c r="B30" s="7" t="s">
        <v>61</v>
      </c>
      <c r="C30" s="9"/>
      <c r="D30" s="30" t="s">
        <v>100</v>
      </c>
      <c r="E30" s="7">
        <v>1947</v>
      </c>
      <c r="F30" s="7" t="s">
        <v>98</v>
      </c>
      <c r="G30" s="7" t="s">
        <v>98</v>
      </c>
      <c r="H30" s="9" t="s">
        <v>94</v>
      </c>
      <c r="I30" s="7">
        <v>16</v>
      </c>
      <c r="J30" s="7">
        <v>10</v>
      </c>
      <c r="K30" s="7">
        <v>796</v>
      </c>
      <c r="L30" s="10">
        <v>39198</v>
      </c>
      <c r="M30" s="33" t="s">
        <v>95</v>
      </c>
      <c r="N30" s="7" t="s">
        <v>110</v>
      </c>
      <c r="O30" s="9">
        <v>1</v>
      </c>
      <c r="P30" s="11">
        <v>149</v>
      </c>
      <c r="Q30" s="9" t="s">
        <v>28</v>
      </c>
      <c r="R30" s="9" t="s">
        <v>27</v>
      </c>
      <c r="S30" s="9">
        <f t="shared" si="10"/>
        <v>76</v>
      </c>
      <c r="T30" s="9">
        <f t="shared" si="11"/>
        <v>73</v>
      </c>
      <c r="U30" s="7">
        <v>135</v>
      </c>
      <c r="V30" s="7">
        <v>7</v>
      </c>
      <c r="W30" s="7">
        <v>2</v>
      </c>
      <c r="X30" s="7">
        <v>0</v>
      </c>
      <c r="Y30" s="7">
        <f t="shared" si="2"/>
        <v>144</v>
      </c>
      <c r="Z30" s="7">
        <f t="shared" si="3"/>
        <v>142</v>
      </c>
      <c r="AA30" s="12">
        <f t="shared" si="4"/>
        <v>95</v>
      </c>
      <c r="AB30" s="13">
        <f t="shared" si="5"/>
        <v>95.070422535211264</v>
      </c>
      <c r="AC30" s="14">
        <f t="shared" si="6"/>
        <v>93.75</v>
      </c>
      <c r="AD30" s="14">
        <f t="shared" si="7"/>
        <v>90.604026845637591</v>
      </c>
      <c r="AE30" s="10">
        <v>39254</v>
      </c>
      <c r="AF30" s="10">
        <v>39254</v>
      </c>
      <c r="AG30" s="12">
        <v>2007</v>
      </c>
      <c r="AH30" s="15">
        <v>59.534246575342465</v>
      </c>
      <c r="AI30" s="10">
        <v>41810</v>
      </c>
      <c r="AJ30" s="10">
        <v>41823</v>
      </c>
      <c r="AK30" s="16">
        <v>2014</v>
      </c>
      <c r="AL30" s="15">
        <v>66.572602739726022</v>
      </c>
      <c r="AM30" s="17">
        <f t="shared" si="12"/>
        <v>7.0383561643835613</v>
      </c>
      <c r="AN30" s="15">
        <v>7.0054794520547947</v>
      </c>
      <c r="AO30" s="9" t="s">
        <v>97</v>
      </c>
    </row>
    <row r="31" spans="1:41" x14ac:dyDescent="0.35">
      <c r="A31" s="6" t="s">
        <v>22</v>
      </c>
      <c r="B31" s="7" t="s">
        <v>62</v>
      </c>
      <c r="C31" s="9" t="s">
        <v>106</v>
      </c>
      <c r="D31" s="30" t="s">
        <v>100</v>
      </c>
      <c r="E31" s="7">
        <v>1946</v>
      </c>
      <c r="F31" s="7" t="s">
        <v>98</v>
      </c>
      <c r="G31" s="7" t="s">
        <v>98</v>
      </c>
      <c r="H31" s="9" t="s">
        <v>94</v>
      </c>
      <c r="I31" s="7">
        <v>16</v>
      </c>
      <c r="J31" s="7">
        <v>10</v>
      </c>
      <c r="K31" s="7">
        <v>796</v>
      </c>
      <c r="L31" s="10">
        <v>39198</v>
      </c>
      <c r="M31" s="33" t="s">
        <v>95</v>
      </c>
      <c r="N31" s="7" t="s">
        <v>99</v>
      </c>
      <c r="O31" s="9">
        <v>1</v>
      </c>
      <c r="P31" s="11">
        <v>149</v>
      </c>
      <c r="Q31" s="9" t="s">
        <v>28</v>
      </c>
      <c r="R31" s="9" t="s">
        <v>27</v>
      </c>
      <c r="S31" s="9">
        <f t="shared" si="10"/>
        <v>76</v>
      </c>
      <c r="T31" s="9">
        <f t="shared" si="11"/>
        <v>73</v>
      </c>
      <c r="U31" s="7">
        <v>137</v>
      </c>
      <c r="V31" s="7">
        <v>4</v>
      </c>
      <c r="W31" s="7">
        <v>2</v>
      </c>
      <c r="X31" s="7">
        <v>1</v>
      </c>
      <c r="Y31" s="7">
        <f t="shared" si="2"/>
        <v>144</v>
      </c>
      <c r="Z31" s="7">
        <f t="shared" si="3"/>
        <v>141</v>
      </c>
      <c r="AA31" s="12">
        <f t="shared" si="4"/>
        <v>94</v>
      </c>
      <c r="AB31" s="13">
        <f t="shared" si="5"/>
        <v>97.163120567375884</v>
      </c>
      <c r="AC31" s="14">
        <f t="shared" si="6"/>
        <v>95.138888888888886</v>
      </c>
      <c r="AD31" s="14">
        <f t="shared" si="7"/>
        <v>91.946308724832221</v>
      </c>
      <c r="AE31" s="10">
        <v>39254</v>
      </c>
      <c r="AF31" s="10">
        <v>39254</v>
      </c>
      <c r="AG31" s="12">
        <v>2007</v>
      </c>
      <c r="AH31" s="15">
        <v>61.345205479452055</v>
      </c>
      <c r="AI31" s="10">
        <v>41810</v>
      </c>
      <c r="AJ31" s="10">
        <v>41823</v>
      </c>
      <c r="AK31" s="16">
        <v>2014</v>
      </c>
      <c r="AL31" s="15">
        <v>68.38356164383562</v>
      </c>
      <c r="AM31" s="17">
        <f t="shared" si="12"/>
        <v>7.0383561643835613</v>
      </c>
      <c r="AN31" s="15">
        <v>7.0054794520547947</v>
      </c>
      <c r="AO31" s="9" t="s">
        <v>97</v>
      </c>
    </row>
    <row r="32" spans="1:41" x14ac:dyDescent="0.35">
      <c r="A32" s="6" t="s">
        <v>22</v>
      </c>
      <c r="B32" s="7" t="s">
        <v>63</v>
      </c>
      <c r="C32" s="9"/>
      <c r="D32" s="30" t="s">
        <v>91</v>
      </c>
      <c r="E32" s="7">
        <v>1968</v>
      </c>
      <c r="F32" s="7" t="s">
        <v>92</v>
      </c>
      <c r="G32" s="7" t="s">
        <v>93</v>
      </c>
      <c r="H32" s="9" t="s">
        <v>94</v>
      </c>
      <c r="I32" s="7">
        <v>16</v>
      </c>
      <c r="J32" s="7">
        <v>14</v>
      </c>
      <c r="K32" s="7">
        <v>1144</v>
      </c>
      <c r="L32" s="10">
        <v>39254</v>
      </c>
      <c r="M32" s="33" t="s">
        <v>95</v>
      </c>
      <c r="N32" s="7" t="s">
        <v>111</v>
      </c>
      <c r="O32" s="9">
        <v>1</v>
      </c>
      <c r="P32" s="11">
        <v>149</v>
      </c>
      <c r="Q32" s="9" t="s">
        <v>28</v>
      </c>
      <c r="R32" s="9" t="s">
        <v>27</v>
      </c>
      <c r="S32" s="9">
        <f t="shared" si="10"/>
        <v>76</v>
      </c>
      <c r="T32" s="9">
        <f t="shared" si="11"/>
        <v>73</v>
      </c>
      <c r="U32" s="7">
        <v>133</v>
      </c>
      <c r="V32" s="7">
        <v>6</v>
      </c>
      <c r="W32" s="7">
        <v>9</v>
      </c>
      <c r="X32" s="7">
        <v>0</v>
      </c>
      <c r="Y32" s="7">
        <f t="shared" si="2"/>
        <v>148</v>
      </c>
      <c r="Z32" s="7">
        <f t="shared" si="3"/>
        <v>139</v>
      </c>
      <c r="AA32" s="12">
        <f t="shared" si="4"/>
        <v>93</v>
      </c>
      <c r="AB32" s="13">
        <f t="shared" si="5"/>
        <v>95.683453237410077</v>
      </c>
      <c r="AC32" s="14">
        <f t="shared" si="6"/>
        <v>89.86486486486487</v>
      </c>
      <c r="AD32" s="14">
        <f t="shared" si="7"/>
        <v>89.261744966442961</v>
      </c>
      <c r="AE32" s="10">
        <v>39254</v>
      </c>
      <c r="AF32" s="10">
        <v>39254</v>
      </c>
      <c r="AG32" s="12">
        <v>2007</v>
      </c>
      <c r="AH32" s="15">
        <v>38.9972602739726</v>
      </c>
      <c r="AI32" s="8">
        <v>41810</v>
      </c>
      <c r="AJ32" s="10">
        <v>41823</v>
      </c>
      <c r="AK32" s="16">
        <v>2014</v>
      </c>
      <c r="AL32" s="15">
        <v>46.035616438356165</v>
      </c>
      <c r="AM32" s="17">
        <f t="shared" si="12"/>
        <v>7.0383561643835613</v>
      </c>
      <c r="AN32" s="15">
        <v>7.0054794520547947</v>
      </c>
      <c r="AO32" s="9" t="s">
        <v>97</v>
      </c>
    </row>
    <row r="33" spans="1:41" x14ac:dyDescent="0.35">
      <c r="A33" s="6" t="s">
        <v>22</v>
      </c>
      <c r="B33" s="7" t="s">
        <v>64</v>
      </c>
      <c r="C33" s="9"/>
      <c r="D33" s="7" t="s">
        <v>91</v>
      </c>
      <c r="E33" s="7">
        <v>1958</v>
      </c>
      <c r="F33" s="7" t="s">
        <v>92</v>
      </c>
      <c r="G33" s="7" t="s">
        <v>93</v>
      </c>
      <c r="H33" s="9" t="s">
        <v>94</v>
      </c>
      <c r="I33" s="7">
        <v>17</v>
      </c>
      <c r="J33" s="7">
        <v>10</v>
      </c>
      <c r="K33" s="7">
        <v>714</v>
      </c>
      <c r="L33" s="10">
        <v>40976</v>
      </c>
      <c r="M33" s="33" t="s">
        <v>95</v>
      </c>
      <c r="N33" s="7" t="s">
        <v>99</v>
      </c>
      <c r="O33" s="9">
        <v>1</v>
      </c>
      <c r="P33" s="11">
        <v>149</v>
      </c>
      <c r="Q33" s="31" t="s">
        <v>29</v>
      </c>
      <c r="R33" s="31" t="s">
        <v>30</v>
      </c>
      <c r="S33" s="31">
        <f t="shared" ref="S33:S41" si="13">47+39</f>
        <v>86</v>
      </c>
      <c r="T33" s="31">
        <f t="shared" ref="T33:T41" si="14">19+29+15</f>
        <v>63</v>
      </c>
      <c r="U33" s="7">
        <v>127</v>
      </c>
      <c r="V33" s="7">
        <v>9</v>
      </c>
      <c r="W33" s="7">
        <v>4</v>
      </c>
      <c r="X33" s="7">
        <v>0</v>
      </c>
      <c r="Y33" s="7">
        <f t="shared" si="2"/>
        <v>140</v>
      </c>
      <c r="Z33" s="7">
        <f t="shared" si="3"/>
        <v>136</v>
      </c>
      <c r="AA33" s="12">
        <f t="shared" si="4"/>
        <v>91</v>
      </c>
      <c r="AB33" s="13">
        <f t="shared" si="5"/>
        <v>93.382352941176478</v>
      </c>
      <c r="AC33" s="14">
        <f t="shared" si="6"/>
        <v>90.714285714285708</v>
      </c>
      <c r="AD33" s="14">
        <f t="shared" si="7"/>
        <v>85.234899328859058</v>
      </c>
      <c r="AE33" s="10">
        <v>40976</v>
      </c>
      <c r="AF33" s="10">
        <v>40976</v>
      </c>
      <c r="AG33" s="12">
        <v>2012</v>
      </c>
      <c r="AH33" s="15">
        <v>53.723287671232875</v>
      </c>
      <c r="AI33" s="10">
        <v>43531</v>
      </c>
      <c r="AJ33" s="10">
        <v>43531</v>
      </c>
      <c r="AK33" s="16">
        <v>2014</v>
      </c>
      <c r="AL33" s="15">
        <v>60.723287671232875</v>
      </c>
      <c r="AM33" s="17">
        <f t="shared" si="12"/>
        <v>7</v>
      </c>
      <c r="AN33" s="15">
        <v>7</v>
      </c>
      <c r="AO33" s="9" t="s">
        <v>97</v>
      </c>
    </row>
    <row r="34" spans="1:41" x14ac:dyDescent="0.35">
      <c r="A34" s="6" t="s">
        <v>22</v>
      </c>
      <c r="B34" s="7" t="s">
        <v>65</v>
      </c>
      <c r="C34" s="9"/>
      <c r="D34" s="30" t="s">
        <v>91</v>
      </c>
      <c r="E34" s="7">
        <v>1959</v>
      </c>
      <c r="F34" s="7" t="s">
        <v>103</v>
      </c>
      <c r="G34" s="7" t="s">
        <v>98</v>
      </c>
      <c r="H34" s="9" t="s">
        <v>94</v>
      </c>
      <c r="I34" s="7">
        <v>17</v>
      </c>
      <c r="J34" s="7">
        <v>10</v>
      </c>
      <c r="K34" s="7">
        <v>714</v>
      </c>
      <c r="L34" s="10">
        <v>40976</v>
      </c>
      <c r="M34" s="33" t="s">
        <v>95</v>
      </c>
      <c r="N34" s="7" t="s">
        <v>99</v>
      </c>
      <c r="O34" s="9">
        <v>1</v>
      </c>
      <c r="P34" s="11">
        <v>149</v>
      </c>
      <c r="Q34" s="31" t="s">
        <v>29</v>
      </c>
      <c r="R34" s="31" t="s">
        <v>30</v>
      </c>
      <c r="S34" s="31">
        <f t="shared" si="13"/>
        <v>86</v>
      </c>
      <c r="T34" s="31">
        <f t="shared" si="14"/>
        <v>63</v>
      </c>
      <c r="U34" s="7">
        <v>136</v>
      </c>
      <c r="V34" s="7">
        <v>3</v>
      </c>
      <c r="W34" s="7">
        <v>1</v>
      </c>
      <c r="X34" s="7">
        <v>0</v>
      </c>
      <c r="Y34" s="7">
        <f t="shared" si="2"/>
        <v>140</v>
      </c>
      <c r="Z34" s="7">
        <f t="shared" si="3"/>
        <v>139</v>
      </c>
      <c r="AA34" s="12">
        <f t="shared" si="4"/>
        <v>93</v>
      </c>
      <c r="AB34" s="13">
        <f t="shared" si="5"/>
        <v>97.841726618705039</v>
      </c>
      <c r="AC34" s="14">
        <f t="shared" si="6"/>
        <v>97.142857142857139</v>
      </c>
      <c r="AD34" s="14">
        <f t="shared" si="7"/>
        <v>91.275167785234899</v>
      </c>
      <c r="AE34" s="10">
        <v>40976</v>
      </c>
      <c r="AF34" s="10">
        <v>40976</v>
      </c>
      <c r="AG34" s="12">
        <v>2012</v>
      </c>
      <c r="AH34" s="15">
        <v>52.865753424657534</v>
      </c>
      <c r="AI34" s="10">
        <v>43531</v>
      </c>
      <c r="AJ34" s="10">
        <v>43531</v>
      </c>
      <c r="AK34" s="16">
        <v>2019</v>
      </c>
      <c r="AL34" s="15">
        <v>59.865753424657534</v>
      </c>
      <c r="AM34" s="17">
        <f t="shared" si="12"/>
        <v>7</v>
      </c>
      <c r="AN34" s="15">
        <v>7</v>
      </c>
      <c r="AO34" s="9" t="s">
        <v>97</v>
      </c>
    </row>
    <row r="35" spans="1:41" x14ac:dyDescent="0.35">
      <c r="A35" s="6" t="s">
        <v>22</v>
      </c>
      <c r="B35" s="7" t="s">
        <v>66</v>
      </c>
      <c r="C35" s="9"/>
      <c r="D35" s="7" t="s">
        <v>100</v>
      </c>
      <c r="E35" s="7">
        <v>1949</v>
      </c>
      <c r="F35" s="7" t="s">
        <v>92</v>
      </c>
      <c r="G35" s="7" t="s">
        <v>93</v>
      </c>
      <c r="H35" s="9" t="s">
        <v>94</v>
      </c>
      <c r="I35" s="7">
        <v>17</v>
      </c>
      <c r="J35" s="7">
        <v>10</v>
      </c>
      <c r="K35" s="7">
        <v>714</v>
      </c>
      <c r="L35" s="10">
        <v>40976</v>
      </c>
      <c r="M35" s="33" t="s">
        <v>95</v>
      </c>
      <c r="N35" s="7" t="s">
        <v>112</v>
      </c>
      <c r="O35" s="9">
        <v>1</v>
      </c>
      <c r="P35" s="11">
        <v>149</v>
      </c>
      <c r="Q35" s="31" t="s">
        <v>29</v>
      </c>
      <c r="R35" s="31" t="s">
        <v>30</v>
      </c>
      <c r="S35" s="31">
        <f t="shared" si="13"/>
        <v>86</v>
      </c>
      <c r="T35" s="31">
        <f t="shared" si="14"/>
        <v>63</v>
      </c>
      <c r="U35" s="7">
        <v>123</v>
      </c>
      <c r="V35" s="7">
        <v>14</v>
      </c>
      <c r="W35" s="7">
        <v>4</v>
      </c>
      <c r="X35" s="7">
        <v>0</v>
      </c>
      <c r="Y35" s="7">
        <f t="shared" si="2"/>
        <v>141</v>
      </c>
      <c r="Z35" s="7">
        <f t="shared" si="3"/>
        <v>137</v>
      </c>
      <c r="AA35" s="12">
        <f t="shared" si="4"/>
        <v>92</v>
      </c>
      <c r="AB35" s="13">
        <f t="shared" si="5"/>
        <v>89.78102189781022</v>
      </c>
      <c r="AC35" s="14">
        <f t="shared" si="6"/>
        <v>87.2340425531915</v>
      </c>
      <c r="AD35" s="14">
        <f t="shared" si="7"/>
        <v>82.550335570469798</v>
      </c>
      <c r="AE35" s="10">
        <v>40976</v>
      </c>
      <c r="AF35" s="10">
        <v>40976</v>
      </c>
      <c r="AG35" s="12">
        <v>2012</v>
      </c>
      <c r="AH35" s="15">
        <v>62.728767123287675</v>
      </c>
      <c r="AI35" s="10">
        <v>43531</v>
      </c>
      <c r="AJ35" s="8">
        <v>43263</v>
      </c>
      <c r="AK35" s="16">
        <v>2019</v>
      </c>
      <c r="AL35" s="15">
        <v>68.9945205479452</v>
      </c>
      <c r="AM35" s="17">
        <f t="shared" si="12"/>
        <v>6.2657534246575342</v>
      </c>
      <c r="AN35" s="15">
        <v>6.35</v>
      </c>
      <c r="AO35" s="9" t="s">
        <v>97</v>
      </c>
    </row>
    <row r="36" spans="1:41" x14ac:dyDescent="0.35">
      <c r="A36" s="6" t="s">
        <v>22</v>
      </c>
      <c r="B36" s="7" t="s">
        <v>67</v>
      </c>
      <c r="C36" s="9"/>
      <c r="D36" s="30" t="s">
        <v>100</v>
      </c>
      <c r="E36" s="7">
        <v>1958</v>
      </c>
      <c r="F36" s="7" t="s">
        <v>98</v>
      </c>
      <c r="G36" s="7" t="s">
        <v>98</v>
      </c>
      <c r="H36" s="9" t="s">
        <v>94</v>
      </c>
      <c r="I36" s="7">
        <v>17</v>
      </c>
      <c r="J36" s="7">
        <v>51</v>
      </c>
      <c r="K36" s="7">
        <v>5261</v>
      </c>
      <c r="L36" s="10">
        <v>41823</v>
      </c>
      <c r="M36" s="33" t="s">
        <v>95</v>
      </c>
      <c r="N36" s="7" t="s">
        <v>110</v>
      </c>
      <c r="O36" s="9">
        <v>1</v>
      </c>
      <c r="P36" s="11">
        <v>149</v>
      </c>
      <c r="Q36" s="31" t="s">
        <v>29</v>
      </c>
      <c r="R36" s="31" t="s">
        <v>30</v>
      </c>
      <c r="S36" s="31">
        <f t="shared" si="13"/>
        <v>86</v>
      </c>
      <c r="T36" s="31">
        <f t="shared" si="14"/>
        <v>63</v>
      </c>
      <c r="U36" s="7">
        <v>134</v>
      </c>
      <c r="V36" s="7">
        <v>8</v>
      </c>
      <c r="W36" s="7">
        <v>2</v>
      </c>
      <c r="X36" s="7">
        <v>0</v>
      </c>
      <c r="Y36" s="7">
        <f t="shared" si="2"/>
        <v>144</v>
      </c>
      <c r="Z36" s="7">
        <f t="shared" si="3"/>
        <v>142</v>
      </c>
      <c r="AA36" s="12">
        <f t="shared" si="4"/>
        <v>95</v>
      </c>
      <c r="AB36" s="13">
        <f t="shared" si="5"/>
        <v>94.366197183098592</v>
      </c>
      <c r="AC36" s="14">
        <f t="shared" si="6"/>
        <v>93.055555555555557</v>
      </c>
      <c r="AD36" s="14">
        <f t="shared" si="7"/>
        <v>89.932885906040269</v>
      </c>
      <c r="AE36" s="8">
        <v>41835</v>
      </c>
      <c r="AF36" s="8">
        <v>41835</v>
      </c>
      <c r="AG36" s="7">
        <v>2014</v>
      </c>
      <c r="AH36" s="15">
        <v>56.065753424657537</v>
      </c>
      <c r="AI36" s="10">
        <v>44391</v>
      </c>
      <c r="AJ36" s="10">
        <v>44391</v>
      </c>
      <c r="AK36" s="16">
        <v>2021</v>
      </c>
      <c r="AL36" s="15">
        <v>63.06849315068493</v>
      </c>
      <c r="AM36" s="17">
        <f t="shared" si="12"/>
        <v>7.0027397260273974</v>
      </c>
      <c r="AN36" s="15">
        <v>7</v>
      </c>
      <c r="AO36" s="9" t="s">
        <v>97</v>
      </c>
    </row>
    <row r="37" spans="1:41" x14ac:dyDescent="0.35">
      <c r="A37" s="6" t="s">
        <v>22</v>
      </c>
      <c r="B37" s="7" t="s">
        <v>68</v>
      </c>
      <c r="C37" s="9" t="s">
        <v>106</v>
      </c>
      <c r="D37" s="30" t="s">
        <v>91</v>
      </c>
      <c r="E37" s="7">
        <v>1955</v>
      </c>
      <c r="F37" s="7" t="s">
        <v>92</v>
      </c>
      <c r="G37" s="7" t="s">
        <v>93</v>
      </c>
      <c r="H37" s="9" t="s">
        <v>94</v>
      </c>
      <c r="I37" s="7">
        <v>17</v>
      </c>
      <c r="J37" s="7">
        <v>51</v>
      </c>
      <c r="K37" s="7">
        <v>5261</v>
      </c>
      <c r="L37" s="10">
        <v>41823</v>
      </c>
      <c r="M37" s="33" t="s">
        <v>95</v>
      </c>
      <c r="N37" s="7" t="s">
        <v>99</v>
      </c>
      <c r="O37" s="9">
        <v>1</v>
      </c>
      <c r="P37" s="11">
        <v>149</v>
      </c>
      <c r="Q37" s="31" t="s">
        <v>29</v>
      </c>
      <c r="R37" s="31" t="s">
        <v>30</v>
      </c>
      <c r="S37" s="31">
        <f t="shared" si="13"/>
        <v>86</v>
      </c>
      <c r="T37" s="31">
        <f t="shared" si="14"/>
        <v>63</v>
      </c>
      <c r="U37" s="7">
        <v>137</v>
      </c>
      <c r="V37" s="7">
        <v>5</v>
      </c>
      <c r="W37" s="7">
        <v>2</v>
      </c>
      <c r="X37" s="7">
        <v>0</v>
      </c>
      <c r="Y37" s="7">
        <f t="shared" si="2"/>
        <v>144</v>
      </c>
      <c r="Z37" s="7">
        <f t="shared" si="3"/>
        <v>142</v>
      </c>
      <c r="AA37" s="12">
        <f t="shared" si="4"/>
        <v>95</v>
      </c>
      <c r="AB37" s="13">
        <f t="shared" si="5"/>
        <v>96.478873239436624</v>
      </c>
      <c r="AC37" s="14">
        <f t="shared" si="6"/>
        <v>95.138888888888886</v>
      </c>
      <c r="AD37" s="14">
        <f t="shared" si="7"/>
        <v>91.946308724832221</v>
      </c>
      <c r="AE37" s="8">
        <v>41835</v>
      </c>
      <c r="AF37" s="8">
        <v>41835</v>
      </c>
      <c r="AG37" s="12">
        <v>2014</v>
      </c>
      <c r="AH37" s="15">
        <v>59.134246575342466</v>
      </c>
      <c r="AI37" s="10">
        <v>44391</v>
      </c>
      <c r="AJ37" s="10">
        <v>44391</v>
      </c>
      <c r="AK37" s="16">
        <v>2021</v>
      </c>
      <c r="AL37" s="15">
        <v>66.136986301369859</v>
      </c>
      <c r="AM37" s="17">
        <f t="shared" si="12"/>
        <v>7.0027397260273974</v>
      </c>
      <c r="AN37" s="15">
        <v>7</v>
      </c>
      <c r="AO37" s="9" t="s">
        <v>97</v>
      </c>
    </row>
    <row r="38" spans="1:41" x14ac:dyDescent="0.35">
      <c r="A38" s="6" t="s">
        <v>22</v>
      </c>
      <c r="B38" s="7" t="s">
        <v>69</v>
      </c>
      <c r="C38" s="9"/>
      <c r="D38" s="7" t="s">
        <v>100</v>
      </c>
      <c r="E38" s="7">
        <v>1969</v>
      </c>
      <c r="F38" s="7" t="s">
        <v>92</v>
      </c>
      <c r="G38" s="7" t="s">
        <v>93</v>
      </c>
      <c r="H38" s="9" t="s">
        <v>94</v>
      </c>
      <c r="I38" s="7">
        <v>17</v>
      </c>
      <c r="J38" s="7">
        <v>51</v>
      </c>
      <c r="K38" s="7">
        <v>5261</v>
      </c>
      <c r="L38" s="10">
        <v>41823</v>
      </c>
      <c r="M38" s="33" t="s">
        <v>95</v>
      </c>
      <c r="N38" s="7" t="s">
        <v>111</v>
      </c>
      <c r="O38" s="9">
        <v>1</v>
      </c>
      <c r="P38" s="11">
        <v>149</v>
      </c>
      <c r="Q38" s="31" t="s">
        <v>29</v>
      </c>
      <c r="R38" s="31" t="s">
        <v>30</v>
      </c>
      <c r="S38" s="31">
        <f t="shared" si="13"/>
        <v>86</v>
      </c>
      <c r="T38" s="31">
        <f t="shared" si="14"/>
        <v>63</v>
      </c>
      <c r="U38" s="7">
        <v>121</v>
      </c>
      <c r="V38" s="7">
        <v>14</v>
      </c>
      <c r="W38" s="7">
        <v>7</v>
      </c>
      <c r="X38" s="7">
        <v>2</v>
      </c>
      <c r="Y38" s="7">
        <f t="shared" si="2"/>
        <v>144</v>
      </c>
      <c r="Z38" s="7">
        <f t="shared" si="3"/>
        <v>135</v>
      </c>
      <c r="AA38" s="12">
        <f t="shared" si="4"/>
        <v>90</v>
      </c>
      <c r="AB38" s="13">
        <f t="shared" si="5"/>
        <v>89.629629629629619</v>
      </c>
      <c r="AC38" s="14">
        <f t="shared" si="6"/>
        <v>84.027777777777786</v>
      </c>
      <c r="AD38" s="14">
        <f t="shared" si="7"/>
        <v>81.208053691275168</v>
      </c>
      <c r="AE38" s="8">
        <v>41835</v>
      </c>
      <c r="AF38" s="8">
        <v>41835</v>
      </c>
      <c r="AG38" s="12">
        <v>2014</v>
      </c>
      <c r="AH38" s="15">
        <v>45.06849315068493</v>
      </c>
      <c r="AI38" s="10">
        <v>44391</v>
      </c>
      <c r="AJ38" s="10">
        <v>44391</v>
      </c>
      <c r="AK38" s="16">
        <v>2021</v>
      </c>
      <c r="AL38" s="15">
        <v>52.07123287671233</v>
      </c>
      <c r="AM38" s="17">
        <f t="shared" si="12"/>
        <v>7.0027397260273974</v>
      </c>
      <c r="AN38" s="15">
        <v>7</v>
      </c>
      <c r="AO38" s="9" t="s">
        <v>97</v>
      </c>
    </row>
    <row r="39" spans="1:41" x14ac:dyDescent="0.35">
      <c r="A39" s="6" t="s">
        <v>22</v>
      </c>
      <c r="B39" s="7" t="s">
        <v>70</v>
      </c>
      <c r="C39" s="9"/>
      <c r="D39" s="7" t="s">
        <v>100</v>
      </c>
      <c r="E39" s="7">
        <v>1946</v>
      </c>
      <c r="F39" s="7" t="s">
        <v>98</v>
      </c>
      <c r="G39" s="7" t="s">
        <v>98</v>
      </c>
      <c r="H39" s="9" t="s">
        <v>94</v>
      </c>
      <c r="I39" s="7">
        <v>17</v>
      </c>
      <c r="J39" s="7">
        <v>51</v>
      </c>
      <c r="K39" s="7">
        <v>5261</v>
      </c>
      <c r="L39" s="10">
        <v>41823</v>
      </c>
      <c r="M39" s="33" t="s">
        <v>95</v>
      </c>
      <c r="N39" s="7" t="s">
        <v>99</v>
      </c>
      <c r="O39" s="9">
        <v>1</v>
      </c>
      <c r="P39" s="11">
        <v>149</v>
      </c>
      <c r="Q39" s="31" t="s">
        <v>29</v>
      </c>
      <c r="R39" s="31" t="s">
        <v>30</v>
      </c>
      <c r="S39" s="31">
        <f t="shared" si="13"/>
        <v>86</v>
      </c>
      <c r="T39" s="31">
        <f t="shared" si="14"/>
        <v>63</v>
      </c>
      <c r="U39" s="7">
        <v>134</v>
      </c>
      <c r="V39" s="7">
        <v>8</v>
      </c>
      <c r="W39" s="7">
        <v>2</v>
      </c>
      <c r="X39" s="7">
        <v>0</v>
      </c>
      <c r="Y39" s="7">
        <f t="shared" si="2"/>
        <v>144</v>
      </c>
      <c r="Z39" s="7">
        <f t="shared" si="3"/>
        <v>142</v>
      </c>
      <c r="AA39" s="12">
        <f t="shared" si="4"/>
        <v>95</v>
      </c>
      <c r="AB39" s="13">
        <f t="shared" si="5"/>
        <v>94.366197183098592</v>
      </c>
      <c r="AC39" s="14">
        <f t="shared" si="6"/>
        <v>93.055555555555557</v>
      </c>
      <c r="AD39" s="14">
        <f t="shared" si="7"/>
        <v>89.932885906040269</v>
      </c>
      <c r="AE39" s="8">
        <v>41835</v>
      </c>
      <c r="AF39" s="8">
        <v>41835</v>
      </c>
      <c r="AG39" s="12">
        <v>2014</v>
      </c>
      <c r="AH39" s="15">
        <v>67.599999999999994</v>
      </c>
      <c r="AI39" s="10">
        <v>44391</v>
      </c>
      <c r="AJ39" s="10">
        <v>44391</v>
      </c>
      <c r="AK39" s="16">
        <v>2021</v>
      </c>
      <c r="AL39" s="15">
        <v>74.602739726027394</v>
      </c>
      <c r="AM39" s="17">
        <f t="shared" si="12"/>
        <v>7.0027397260273974</v>
      </c>
      <c r="AN39" s="15">
        <v>7</v>
      </c>
      <c r="AO39" s="9" t="s">
        <v>97</v>
      </c>
    </row>
    <row r="40" spans="1:41" x14ac:dyDescent="0.35">
      <c r="A40" s="6" t="s">
        <v>22</v>
      </c>
      <c r="B40" s="7" t="s">
        <v>71</v>
      </c>
      <c r="C40" s="9" t="s">
        <v>106</v>
      </c>
      <c r="D40" s="7" t="s">
        <v>91</v>
      </c>
      <c r="E40" s="7">
        <v>1971</v>
      </c>
      <c r="F40" s="7" t="s">
        <v>92</v>
      </c>
      <c r="G40" s="7" t="s">
        <v>104</v>
      </c>
      <c r="H40" s="9" t="s">
        <v>94</v>
      </c>
      <c r="I40" s="7">
        <v>17</v>
      </c>
      <c r="J40" s="7">
        <v>51</v>
      </c>
      <c r="K40" s="7">
        <v>5261</v>
      </c>
      <c r="L40" s="10">
        <v>41823</v>
      </c>
      <c r="M40" s="33" t="s">
        <v>95</v>
      </c>
      <c r="N40" s="7" t="s">
        <v>101</v>
      </c>
      <c r="O40" s="9">
        <v>1</v>
      </c>
      <c r="P40" s="11">
        <v>149</v>
      </c>
      <c r="Q40" s="31" t="s">
        <v>29</v>
      </c>
      <c r="R40" s="31" t="s">
        <v>30</v>
      </c>
      <c r="S40" s="31">
        <f t="shared" si="13"/>
        <v>86</v>
      </c>
      <c r="T40" s="31">
        <f t="shared" si="14"/>
        <v>63</v>
      </c>
      <c r="U40" s="7">
        <v>135</v>
      </c>
      <c r="V40" s="7">
        <v>5</v>
      </c>
      <c r="W40" s="7">
        <v>2</v>
      </c>
      <c r="X40" s="7">
        <v>2</v>
      </c>
      <c r="Y40" s="7">
        <f t="shared" si="2"/>
        <v>144</v>
      </c>
      <c r="Z40" s="7">
        <f t="shared" si="3"/>
        <v>140</v>
      </c>
      <c r="AA40" s="12">
        <f t="shared" si="4"/>
        <v>94</v>
      </c>
      <c r="AB40" s="13">
        <f t="shared" si="5"/>
        <v>96.428571428571431</v>
      </c>
      <c r="AC40" s="14">
        <f t="shared" si="6"/>
        <v>93.75</v>
      </c>
      <c r="AD40" s="14">
        <f t="shared" si="7"/>
        <v>90.604026845637591</v>
      </c>
      <c r="AE40" s="8">
        <v>41835</v>
      </c>
      <c r="AF40" s="8">
        <v>41835</v>
      </c>
      <c r="AG40" s="12">
        <v>2014</v>
      </c>
      <c r="AH40" s="15">
        <v>43.06849315068493</v>
      </c>
      <c r="AI40" s="10">
        <v>44391</v>
      </c>
      <c r="AJ40" s="10">
        <v>44391</v>
      </c>
      <c r="AK40" s="16">
        <v>2021</v>
      </c>
      <c r="AL40" s="15">
        <v>50.07123287671233</v>
      </c>
      <c r="AM40" s="17">
        <f t="shared" si="12"/>
        <v>7.0027397260273974</v>
      </c>
      <c r="AN40" s="15">
        <v>7</v>
      </c>
      <c r="AO40" s="9" t="s">
        <v>97</v>
      </c>
    </row>
    <row r="41" spans="1:41" x14ac:dyDescent="0.35">
      <c r="A41" s="6" t="s">
        <v>22</v>
      </c>
      <c r="B41" s="7" t="s">
        <v>72</v>
      </c>
      <c r="C41" s="9" t="s">
        <v>106</v>
      </c>
      <c r="D41" s="30" t="s">
        <v>100</v>
      </c>
      <c r="E41" s="7">
        <v>1969</v>
      </c>
      <c r="F41" s="7" t="s">
        <v>107</v>
      </c>
      <c r="G41" s="7" t="s">
        <v>98</v>
      </c>
      <c r="H41" s="9" t="s">
        <v>94</v>
      </c>
      <c r="I41" s="7">
        <v>17</v>
      </c>
      <c r="J41" s="7">
        <v>51</v>
      </c>
      <c r="K41" s="7">
        <v>5261</v>
      </c>
      <c r="L41" s="10">
        <v>41823</v>
      </c>
      <c r="M41" s="33" t="s">
        <v>95</v>
      </c>
      <c r="N41" s="7" t="s">
        <v>101</v>
      </c>
      <c r="O41" s="9">
        <v>1</v>
      </c>
      <c r="P41" s="11">
        <v>149</v>
      </c>
      <c r="Q41" s="31" t="s">
        <v>29</v>
      </c>
      <c r="R41" s="31" t="s">
        <v>30</v>
      </c>
      <c r="S41" s="31">
        <f t="shared" si="13"/>
        <v>86</v>
      </c>
      <c r="T41" s="31">
        <f t="shared" si="14"/>
        <v>63</v>
      </c>
      <c r="U41" s="7">
        <v>137</v>
      </c>
      <c r="V41" s="7">
        <v>6</v>
      </c>
      <c r="W41" s="7">
        <v>1</v>
      </c>
      <c r="X41" s="7">
        <v>0</v>
      </c>
      <c r="Y41" s="7">
        <f t="shared" si="2"/>
        <v>144</v>
      </c>
      <c r="Z41" s="7">
        <f t="shared" si="3"/>
        <v>143</v>
      </c>
      <c r="AA41" s="12">
        <f t="shared" si="4"/>
        <v>96</v>
      </c>
      <c r="AB41" s="13">
        <f t="shared" si="5"/>
        <v>95.8041958041958</v>
      </c>
      <c r="AC41" s="14">
        <f t="shared" si="6"/>
        <v>95.138888888888886</v>
      </c>
      <c r="AD41" s="14">
        <f t="shared" si="7"/>
        <v>91.946308724832221</v>
      </c>
      <c r="AE41" s="8">
        <v>41835</v>
      </c>
      <c r="AF41" s="8">
        <v>41835</v>
      </c>
      <c r="AG41" s="12">
        <v>2014</v>
      </c>
      <c r="AH41" s="15">
        <v>45.172602739726024</v>
      </c>
      <c r="AI41" s="10">
        <v>44391</v>
      </c>
      <c r="AJ41" s="10">
        <v>44391</v>
      </c>
      <c r="AK41" s="16">
        <v>2021</v>
      </c>
      <c r="AL41" s="15">
        <v>52.175342465753424</v>
      </c>
      <c r="AM41" s="17">
        <f t="shared" si="12"/>
        <v>7.0027397260273974</v>
      </c>
      <c r="AN41" s="15">
        <v>7</v>
      </c>
      <c r="AO41" s="9" t="s">
        <v>97</v>
      </c>
    </row>
    <row r="42" spans="1:41" s="34" customFormat="1" x14ac:dyDescent="0.35">
      <c r="A42" s="19" t="s">
        <v>22</v>
      </c>
      <c r="B42" s="22" t="s">
        <v>115</v>
      </c>
      <c r="C42" s="22" t="s">
        <v>106</v>
      </c>
      <c r="D42" s="22" t="s">
        <v>100</v>
      </c>
      <c r="E42" s="22">
        <v>1972</v>
      </c>
      <c r="F42" s="22" t="s">
        <v>92</v>
      </c>
      <c r="G42" s="22" t="s">
        <v>93</v>
      </c>
      <c r="H42" s="22" t="s">
        <v>94</v>
      </c>
      <c r="I42" s="22">
        <v>18</v>
      </c>
      <c r="J42" s="22">
        <v>48</v>
      </c>
      <c r="K42" s="22">
        <v>5724</v>
      </c>
      <c r="L42" s="21">
        <v>43769</v>
      </c>
      <c r="M42" s="22" t="s">
        <v>95</v>
      </c>
      <c r="N42" s="22" t="s">
        <v>101</v>
      </c>
      <c r="O42" s="22">
        <v>1</v>
      </c>
      <c r="P42" s="22">
        <v>160</v>
      </c>
      <c r="Q42" s="22" t="s">
        <v>113</v>
      </c>
      <c r="R42" s="22" t="s">
        <v>114</v>
      </c>
      <c r="S42" s="22">
        <v>92</v>
      </c>
      <c r="T42" s="22">
        <v>68</v>
      </c>
      <c r="U42" s="22">
        <v>148</v>
      </c>
      <c r="V42" s="22">
        <v>4</v>
      </c>
      <c r="W42" s="22">
        <v>0</v>
      </c>
      <c r="X42" s="22">
        <v>0</v>
      </c>
      <c r="Y42" s="22">
        <v>152</v>
      </c>
      <c r="Z42" s="22">
        <v>152</v>
      </c>
      <c r="AA42" s="22">
        <v>102</v>
      </c>
      <c r="AB42" s="27">
        <v>97.368421052631575</v>
      </c>
      <c r="AC42" s="27">
        <v>97.368421052631575</v>
      </c>
      <c r="AD42" s="27">
        <v>92.5</v>
      </c>
      <c r="AE42" s="21">
        <v>43769</v>
      </c>
      <c r="AF42" s="21">
        <v>43769</v>
      </c>
      <c r="AG42" s="22">
        <v>2019</v>
      </c>
      <c r="AH42" s="27">
        <v>47.07123287671233</v>
      </c>
      <c r="AI42" s="21">
        <v>46325</v>
      </c>
      <c r="AJ42" s="21">
        <v>46325</v>
      </c>
      <c r="AK42" s="22">
        <v>2026</v>
      </c>
      <c r="AL42" s="27">
        <v>54.073972602739723</v>
      </c>
      <c r="AM42" s="27">
        <v>7.0027397260273974</v>
      </c>
      <c r="AN42" s="27">
        <v>7</v>
      </c>
      <c r="AO42" s="22" t="s">
        <v>97</v>
      </c>
    </row>
    <row r="43" spans="1:41" s="34" customFormat="1" x14ac:dyDescent="0.35">
      <c r="A43" s="19" t="s">
        <v>22</v>
      </c>
      <c r="B43" s="22" t="s">
        <v>116</v>
      </c>
      <c r="C43" s="22" t="s">
        <v>102</v>
      </c>
      <c r="D43" s="22" t="s">
        <v>91</v>
      </c>
      <c r="E43" s="22">
        <v>1981</v>
      </c>
      <c r="F43" s="22" t="s">
        <v>92</v>
      </c>
      <c r="G43" s="22" t="s">
        <v>104</v>
      </c>
      <c r="H43" s="22" t="s">
        <v>94</v>
      </c>
      <c r="I43" s="22">
        <v>18</v>
      </c>
      <c r="J43" s="22">
        <v>48</v>
      </c>
      <c r="K43" s="22">
        <v>5724</v>
      </c>
      <c r="L43" s="21">
        <v>43769</v>
      </c>
      <c r="M43" s="22" t="s">
        <v>95</v>
      </c>
      <c r="N43" s="22" t="s">
        <v>111</v>
      </c>
      <c r="O43" s="22">
        <v>1</v>
      </c>
      <c r="P43" s="22">
        <v>160</v>
      </c>
      <c r="Q43" s="22" t="s">
        <v>113</v>
      </c>
      <c r="R43" s="22" t="s">
        <v>114</v>
      </c>
      <c r="S43" s="22">
        <v>92</v>
      </c>
      <c r="T43" s="22">
        <v>68</v>
      </c>
      <c r="U43" s="22">
        <v>86</v>
      </c>
      <c r="V43" s="22">
        <v>63</v>
      </c>
      <c r="W43" s="22">
        <v>2</v>
      </c>
      <c r="X43" s="22">
        <v>1</v>
      </c>
      <c r="Y43" s="22">
        <v>152</v>
      </c>
      <c r="Z43" s="22">
        <v>149</v>
      </c>
      <c r="AA43" s="22">
        <v>100</v>
      </c>
      <c r="AB43" s="27">
        <v>57.718120805369132</v>
      </c>
      <c r="AC43" s="27">
        <v>56.578947368421048</v>
      </c>
      <c r="AD43" s="27">
        <v>53.75</v>
      </c>
      <c r="AE43" s="21"/>
      <c r="AF43" s="21"/>
      <c r="AG43" s="22"/>
      <c r="AH43" s="27"/>
      <c r="AI43" s="21"/>
      <c r="AJ43" s="21"/>
      <c r="AK43" s="22"/>
      <c r="AL43" s="27"/>
      <c r="AM43" s="27"/>
      <c r="AN43" s="27"/>
      <c r="AO43" s="22" t="s">
        <v>97</v>
      </c>
    </row>
    <row r="44" spans="1:41" s="34" customFormat="1" x14ac:dyDescent="0.35">
      <c r="A44" s="19" t="s">
        <v>22</v>
      </c>
      <c r="B44" s="22" t="s">
        <v>117</v>
      </c>
      <c r="C44" s="22"/>
      <c r="D44" s="22" t="s">
        <v>91</v>
      </c>
      <c r="E44" s="22">
        <v>1964</v>
      </c>
      <c r="F44" s="22" t="s">
        <v>103</v>
      </c>
      <c r="G44" s="22" t="s">
        <v>98</v>
      </c>
      <c r="H44" s="22" t="s">
        <v>94</v>
      </c>
      <c r="I44" s="22">
        <v>18</v>
      </c>
      <c r="J44" s="22">
        <v>48</v>
      </c>
      <c r="K44" s="22">
        <v>5724</v>
      </c>
      <c r="L44" s="21">
        <v>43769</v>
      </c>
      <c r="M44" s="22" t="s">
        <v>95</v>
      </c>
      <c r="N44" s="22" t="s">
        <v>99</v>
      </c>
      <c r="O44" s="22">
        <v>1</v>
      </c>
      <c r="P44" s="22">
        <v>160</v>
      </c>
      <c r="Q44" s="22" t="s">
        <v>113</v>
      </c>
      <c r="R44" s="22" t="s">
        <v>114</v>
      </c>
      <c r="S44" s="22">
        <v>92</v>
      </c>
      <c r="T44" s="22">
        <v>68</v>
      </c>
      <c r="U44" s="22">
        <v>134</v>
      </c>
      <c r="V44" s="22">
        <v>12</v>
      </c>
      <c r="W44" s="22">
        <v>6</v>
      </c>
      <c r="X44" s="22">
        <v>0</v>
      </c>
      <c r="Y44" s="22">
        <v>152</v>
      </c>
      <c r="Z44" s="22">
        <v>146</v>
      </c>
      <c r="AA44" s="22">
        <v>98</v>
      </c>
      <c r="AB44" s="27">
        <v>91.780821917808225</v>
      </c>
      <c r="AC44" s="27">
        <v>88.157894736842096</v>
      </c>
      <c r="AD44" s="27">
        <v>83.75</v>
      </c>
      <c r="AE44" s="21">
        <v>43769</v>
      </c>
      <c r="AF44" s="21">
        <v>43769</v>
      </c>
      <c r="AG44" s="22">
        <v>2019</v>
      </c>
      <c r="AH44" s="27">
        <v>55.698630136986303</v>
      </c>
      <c r="AI44" s="21">
        <v>46325</v>
      </c>
      <c r="AJ44" s="21">
        <v>46325</v>
      </c>
      <c r="AK44" s="22">
        <v>2026</v>
      </c>
      <c r="AL44" s="27">
        <v>62.701369863013696</v>
      </c>
      <c r="AM44" s="27">
        <v>7.0027397260273974</v>
      </c>
      <c r="AN44" s="27">
        <v>7</v>
      </c>
      <c r="AO44" s="22" t="s">
        <v>97</v>
      </c>
    </row>
    <row r="45" spans="1:41" s="34" customFormat="1" x14ac:dyDescent="0.35">
      <c r="A45" s="19" t="s">
        <v>22</v>
      </c>
      <c r="B45" s="22" t="s">
        <v>118</v>
      </c>
      <c r="C45" s="22" t="s">
        <v>102</v>
      </c>
      <c r="D45" s="22" t="s">
        <v>91</v>
      </c>
      <c r="E45" s="22">
        <v>1978</v>
      </c>
      <c r="F45" s="22" t="s">
        <v>92</v>
      </c>
      <c r="G45" s="22" t="s">
        <v>104</v>
      </c>
      <c r="H45" s="22" t="s">
        <v>94</v>
      </c>
      <c r="I45" s="22">
        <v>18</v>
      </c>
      <c r="J45" s="22">
        <v>55</v>
      </c>
      <c r="K45" s="22">
        <v>6650</v>
      </c>
      <c r="L45" s="21">
        <v>43895</v>
      </c>
      <c r="M45" s="22" t="s">
        <v>95</v>
      </c>
      <c r="N45" s="22" t="s">
        <v>111</v>
      </c>
      <c r="O45" s="22">
        <v>1</v>
      </c>
      <c r="P45" s="22">
        <v>160</v>
      </c>
      <c r="Q45" s="22" t="s">
        <v>113</v>
      </c>
      <c r="R45" s="22" t="s">
        <v>114</v>
      </c>
      <c r="S45" s="22">
        <v>92</v>
      </c>
      <c r="T45" s="22">
        <v>68</v>
      </c>
      <c r="U45" s="22">
        <v>130</v>
      </c>
      <c r="V45" s="22">
        <v>9</v>
      </c>
      <c r="W45" s="22">
        <v>11</v>
      </c>
      <c r="X45" s="22">
        <v>0</v>
      </c>
      <c r="Y45" s="22">
        <v>150</v>
      </c>
      <c r="Z45" s="22">
        <v>139</v>
      </c>
      <c r="AA45" s="22">
        <v>93</v>
      </c>
      <c r="AB45" s="27">
        <v>93.525179856115102</v>
      </c>
      <c r="AC45" s="27">
        <v>86.666666666666671</v>
      </c>
      <c r="AD45" s="27">
        <v>81.25</v>
      </c>
      <c r="AE45" s="21">
        <v>43895</v>
      </c>
      <c r="AF45" s="21">
        <v>43895</v>
      </c>
      <c r="AG45" s="22">
        <v>2020</v>
      </c>
      <c r="AH45" s="27">
        <v>41.706849315068496</v>
      </c>
      <c r="AI45" s="21">
        <v>46450</v>
      </c>
      <c r="AJ45" s="21">
        <v>46450</v>
      </c>
      <c r="AK45" s="22">
        <v>2027</v>
      </c>
      <c r="AL45" s="27">
        <v>48.706849315068496</v>
      </c>
      <c r="AM45" s="27">
        <v>7</v>
      </c>
      <c r="AN45" s="27">
        <v>7</v>
      </c>
      <c r="AO45" s="22" t="s">
        <v>97</v>
      </c>
    </row>
  </sheetData>
  <pageMargins left="0.74803149606299213" right="0.74803149606299213" top="0.98425196850393704" bottom="0.98425196850393704" header="0.51181102362204722" footer="0.51181102362204722"/>
  <pageSetup paperSize="9" scale="63" orientation="landscape" horizontalDpi="4294967293" verticalDpi="4294967293" r:id="rId1"/>
  <headerFooter>
    <oddHeader>&amp;L&amp;"-,Fett"&amp;10Verfassungsgerichtshof des Landes Berlin
Wahlen der Richterinnen und Richter&amp;C&amp;"-,Fett"&amp;10Landesverfassungsgerichte und Justizialisierung
(DFG - Gz: RE 1376/4-1; AOBJ: 644495)&amp;R&amp;"-,Fett"&amp;10&amp;P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45"/>
  <sheetViews>
    <sheetView view="pageLayout" zoomScale="60" zoomScaleNormal="60" zoomScaleSheetLayoutView="100" zoomScalePageLayoutView="60" workbookViewId="0">
      <selection activeCell="G26" sqref="G26"/>
    </sheetView>
  </sheetViews>
  <sheetFormatPr baseColWidth="10" defaultRowHeight="14.5" x14ac:dyDescent="0.35"/>
  <cols>
    <col min="1" max="1" width="6.54296875" customWidth="1"/>
    <col min="2" max="2" width="14.08984375" style="32" customWidth="1"/>
    <col min="3" max="3" width="11.36328125" style="32" customWidth="1"/>
    <col min="4" max="4" width="11.81640625" customWidth="1"/>
    <col min="5" max="5" width="12.453125" customWidth="1"/>
    <col min="6" max="6" width="18" customWidth="1"/>
    <col min="7" max="7" width="18.08984375" customWidth="1"/>
    <col min="8" max="8" width="8.6328125" customWidth="1"/>
    <col min="9" max="9" width="7.453125" customWidth="1"/>
    <col min="10" max="10" width="12.90625" customWidth="1"/>
    <col min="11" max="11" width="10.90625" customWidth="1"/>
    <col min="12" max="12" width="11" bestFit="1" customWidth="1"/>
    <col min="13" max="13" width="14" style="32" customWidth="1"/>
    <col min="14" max="14" width="15.54296875" customWidth="1"/>
    <col min="15" max="15" width="11.90625" customWidth="1"/>
    <col min="16" max="16" width="16.453125" customWidth="1"/>
    <col min="17" max="17" width="12.54296875" customWidth="1"/>
    <col min="18" max="18" width="22.08984375" customWidth="1"/>
    <col min="19" max="19" width="15" customWidth="1"/>
    <col min="20" max="20" width="14.81640625" customWidth="1"/>
    <col min="21" max="21" width="9.90625" customWidth="1"/>
    <col min="22" max="22" width="11.54296875" customWidth="1"/>
    <col min="23" max="23" width="12.54296875" customWidth="1"/>
    <col min="24" max="24" width="9.453125" customWidth="1"/>
    <col min="25" max="25" width="10.81640625" customWidth="1"/>
    <col min="26" max="26" width="11.81640625" customWidth="1"/>
    <col min="27" max="27" width="12.54296875" customWidth="1"/>
    <col min="28" max="28" width="15.81640625" customWidth="1"/>
    <col min="29" max="29" width="17.54296875" customWidth="1"/>
    <col min="30" max="30" width="15.453125" customWidth="1"/>
    <col min="31" max="31" width="12.08984375" customWidth="1"/>
    <col min="32" max="32" width="12.1796875" customWidth="1"/>
    <col min="33" max="34" width="10.90625" customWidth="1"/>
    <col min="35" max="35" width="12.6328125" customWidth="1"/>
    <col min="36" max="36" width="11.81640625" customWidth="1"/>
    <col min="37" max="37" width="12.36328125" customWidth="1"/>
    <col min="38" max="38" width="12.6328125" customWidth="1"/>
    <col min="39" max="39" width="9.90625" bestFit="1" customWidth="1"/>
    <col min="40" max="40" width="10.54296875" bestFit="1" customWidth="1"/>
    <col min="41" max="41" width="13.08984375" customWidth="1"/>
  </cols>
  <sheetData>
    <row r="1" spans="1:41" s="5" customFormat="1" ht="56" x14ac:dyDescent="0.3">
      <c r="A1" s="1" t="s">
        <v>0</v>
      </c>
      <c r="B1" s="3" t="s">
        <v>31</v>
      </c>
      <c r="C1" s="2" t="s">
        <v>88</v>
      </c>
      <c r="D1" s="2" t="s">
        <v>1</v>
      </c>
      <c r="E1" s="3" t="s">
        <v>32</v>
      </c>
      <c r="F1" s="3" t="s">
        <v>73</v>
      </c>
      <c r="G1" s="3" t="s">
        <v>89</v>
      </c>
      <c r="H1" s="3" t="s">
        <v>2</v>
      </c>
      <c r="I1" s="3" t="s">
        <v>3</v>
      </c>
      <c r="J1" s="3" t="s">
        <v>4</v>
      </c>
      <c r="K1" s="3" t="s">
        <v>5</v>
      </c>
      <c r="L1" s="3" t="s">
        <v>6</v>
      </c>
      <c r="M1" s="3" t="s">
        <v>7</v>
      </c>
      <c r="N1" s="3" t="s">
        <v>8</v>
      </c>
      <c r="O1" s="3" t="s">
        <v>9</v>
      </c>
      <c r="P1" s="3" t="s">
        <v>10</v>
      </c>
      <c r="Q1" s="3" t="s">
        <v>11</v>
      </c>
      <c r="R1" s="3" t="s">
        <v>74</v>
      </c>
      <c r="S1" s="3" t="s">
        <v>75</v>
      </c>
      <c r="T1" s="3" t="s">
        <v>76</v>
      </c>
      <c r="U1" s="2" t="s">
        <v>12</v>
      </c>
      <c r="V1" s="2" t="s">
        <v>13</v>
      </c>
      <c r="W1" s="2" t="s">
        <v>83</v>
      </c>
      <c r="X1" s="2" t="s">
        <v>14</v>
      </c>
      <c r="Y1" s="2" t="s">
        <v>77</v>
      </c>
      <c r="Z1" s="2" t="s">
        <v>78</v>
      </c>
      <c r="AA1" s="2" t="s">
        <v>79</v>
      </c>
      <c r="AB1" s="4" t="s">
        <v>80</v>
      </c>
      <c r="AC1" s="4" t="s">
        <v>81</v>
      </c>
      <c r="AD1" s="4" t="s">
        <v>82</v>
      </c>
      <c r="AE1" s="3" t="s">
        <v>15</v>
      </c>
      <c r="AF1" s="3" t="s">
        <v>16</v>
      </c>
      <c r="AG1" s="3" t="s">
        <v>17</v>
      </c>
      <c r="AH1" s="3" t="s">
        <v>86</v>
      </c>
      <c r="AI1" s="3" t="s">
        <v>18</v>
      </c>
      <c r="AJ1" s="3" t="s">
        <v>19</v>
      </c>
      <c r="AK1" s="3" t="s">
        <v>20</v>
      </c>
      <c r="AL1" s="3" t="s">
        <v>84</v>
      </c>
      <c r="AM1" s="3" t="s">
        <v>85</v>
      </c>
      <c r="AN1" s="3" t="s">
        <v>21</v>
      </c>
      <c r="AO1" s="3" t="s">
        <v>87</v>
      </c>
    </row>
    <row r="2" spans="1:41" s="5" customFormat="1" ht="14" x14ac:dyDescent="0.3">
      <c r="A2" s="6" t="s">
        <v>22</v>
      </c>
      <c r="B2" s="7" t="s">
        <v>33</v>
      </c>
      <c r="C2" s="9">
        <v>0</v>
      </c>
      <c r="D2" s="7">
        <v>2</v>
      </c>
      <c r="E2" s="7">
        <v>1946</v>
      </c>
      <c r="F2" s="7">
        <v>2</v>
      </c>
      <c r="G2" s="7">
        <v>3</v>
      </c>
      <c r="H2" s="9">
        <v>1</v>
      </c>
      <c r="I2" s="7">
        <v>12</v>
      </c>
      <c r="J2" s="7">
        <v>27</v>
      </c>
      <c r="K2" s="7">
        <v>2314</v>
      </c>
      <c r="L2" s="10">
        <v>33689</v>
      </c>
      <c r="M2" s="31">
        <v>1</v>
      </c>
      <c r="N2" s="7">
        <v>5</v>
      </c>
      <c r="O2" s="9">
        <v>1</v>
      </c>
      <c r="P2" s="11">
        <v>241</v>
      </c>
      <c r="Q2" s="9" t="s">
        <v>23</v>
      </c>
      <c r="R2" s="9" t="s">
        <v>24</v>
      </c>
      <c r="S2" s="9">
        <f t="shared" ref="S2:S12" si="0">101+76</f>
        <v>177</v>
      </c>
      <c r="T2" s="9">
        <f t="shared" ref="T2:T12" si="1">23+23+18</f>
        <v>64</v>
      </c>
      <c r="U2" s="7">
        <v>154</v>
      </c>
      <c r="V2" s="7">
        <v>24</v>
      </c>
      <c r="W2" s="7">
        <v>9</v>
      </c>
      <c r="X2" s="7">
        <v>22</v>
      </c>
      <c r="Y2" s="7">
        <f t="shared" ref="Y2:Y41" si="2">U2+V2+W2+X2</f>
        <v>209</v>
      </c>
      <c r="Z2" s="7">
        <f t="shared" ref="Z2:Z41" si="3">Y2-X2-W2</f>
        <v>178</v>
      </c>
      <c r="AA2" s="12">
        <f t="shared" ref="AA2:AA41" si="4">ROUNDUP(Z2/3*2,0)</f>
        <v>119</v>
      </c>
      <c r="AB2" s="13">
        <f t="shared" ref="AB2:AB41" si="5">U2/Z2*100</f>
        <v>86.516853932584269</v>
      </c>
      <c r="AC2" s="14">
        <f t="shared" ref="AC2:AC41" si="6">U2/Y2*100</f>
        <v>73.68421052631578</v>
      </c>
      <c r="AD2" s="14">
        <f t="shared" ref="AD2:AD41" si="7">U2/P2*100</f>
        <v>63.900414937759329</v>
      </c>
      <c r="AE2" s="10">
        <v>33689</v>
      </c>
      <c r="AF2" s="10">
        <v>33689</v>
      </c>
      <c r="AG2" s="7">
        <v>1992</v>
      </c>
      <c r="AH2" s="15">
        <v>45.767123287671232</v>
      </c>
      <c r="AI2" s="8">
        <v>36244</v>
      </c>
      <c r="AJ2" s="10">
        <v>36594</v>
      </c>
      <c r="AK2" s="16">
        <v>2000</v>
      </c>
      <c r="AL2" s="15">
        <v>53.726027397260275</v>
      </c>
      <c r="AM2" s="17">
        <f t="shared" ref="AM2:AM7" si="8">(AJ2-AE2)/365</f>
        <v>7.9589041095890414</v>
      </c>
      <c r="AN2" s="15">
        <v>7</v>
      </c>
      <c r="AO2" s="9">
        <v>1</v>
      </c>
    </row>
    <row r="3" spans="1:41" s="18" customFormat="1" ht="14" x14ac:dyDescent="0.3">
      <c r="A3" s="6" t="s">
        <v>22</v>
      </c>
      <c r="B3" s="7" t="s">
        <v>34</v>
      </c>
      <c r="C3" s="9">
        <v>0</v>
      </c>
      <c r="D3" s="7">
        <v>2</v>
      </c>
      <c r="E3" s="7">
        <v>1949</v>
      </c>
      <c r="F3" s="7">
        <v>1</v>
      </c>
      <c r="G3" s="7">
        <v>1</v>
      </c>
      <c r="H3" s="9">
        <v>1</v>
      </c>
      <c r="I3" s="7">
        <v>12</v>
      </c>
      <c r="J3" s="7">
        <v>27</v>
      </c>
      <c r="K3" s="7">
        <v>2314</v>
      </c>
      <c r="L3" s="10">
        <v>33689</v>
      </c>
      <c r="M3" s="31">
        <v>1</v>
      </c>
      <c r="N3" s="7">
        <v>4</v>
      </c>
      <c r="O3" s="9">
        <v>1</v>
      </c>
      <c r="P3" s="11">
        <v>241</v>
      </c>
      <c r="Q3" s="9" t="s">
        <v>23</v>
      </c>
      <c r="R3" s="9" t="s">
        <v>24</v>
      </c>
      <c r="S3" s="9">
        <f t="shared" si="0"/>
        <v>177</v>
      </c>
      <c r="T3" s="9">
        <f t="shared" si="1"/>
        <v>64</v>
      </c>
      <c r="U3" s="7">
        <v>175</v>
      </c>
      <c r="V3" s="7">
        <v>20</v>
      </c>
      <c r="W3" s="7">
        <v>4</v>
      </c>
      <c r="X3" s="7">
        <v>10</v>
      </c>
      <c r="Y3" s="7">
        <f t="shared" si="2"/>
        <v>209</v>
      </c>
      <c r="Z3" s="7">
        <f t="shared" si="3"/>
        <v>195</v>
      </c>
      <c r="AA3" s="12">
        <f t="shared" si="4"/>
        <v>130</v>
      </c>
      <c r="AB3" s="13">
        <f t="shared" si="5"/>
        <v>89.743589743589752</v>
      </c>
      <c r="AC3" s="14">
        <f t="shared" si="6"/>
        <v>83.732057416267949</v>
      </c>
      <c r="AD3" s="14">
        <f t="shared" si="7"/>
        <v>72.614107883817425</v>
      </c>
      <c r="AE3" s="10">
        <v>33689</v>
      </c>
      <c r="AF3" s="10">
        <v>33689</v>
      </c>
      <c r="AG3" s="7">
        <v>1992</v>
      </c>
      <c r="AH3" s="15">
        <v>42.553424657534244</v>
      </c>
      <c r="AI3" s="8">
        <v>35514</v>
      </c>
      <c r="AJ3" s="10">
        <v>35579</v>
      </c>
      <c r="AK3" s="16">
        <v>1997</v>
      </c>
      <c r="AL3" s="15">
        <v>47.731506849315068</v>
      </c>
      <c r="AM3" s="17">
        <f t="shared" si="8"/>
        <v>5.1780821917808222</v>
      </c>
      <c r="AN3" s="15">
        <v>5</v>
      </c>
      <c r="AO3" s="9">
        <v>1</v>
      </c>
    </row>
    <row r="4" spans="1:41" s="18" customFormat="1" ht="14" x14ac:dyDescent="0.3">
      <c r="A4" s="6" t="s">
        <v>22</v>
      </c>
      <c r="B4" s="7" t="s">
        <v>35</v>
      </c>
      <c r="C4" s="9">
        <v>0</v>
      </c>
      <c r="D4" s="7">
        <v>1</v>
      </c>
      <c r="E4" s="7">
        <v>1933</v>
      </c>
      <c r="F4" s="7">
        <v>1</v>
      </c>
      <c r="G4" s="7">
        <v>1</v>
      </c>
      <c r="H4" s="9">
        <v>1</v>
      </c>
      <c r="I4" s="7">
        <v>12</v>
      </c>
      <c r="J4" s="7">
        <v>27</v>
      </c>
      <c r="K4" s="7">
        <v>2314</v>
      </c>
      <c r="L4" s="10">
        <v>33689</v>
      </c>
      <c r="M4" s="31">
        <v>1</v>
      </c>
      <c r="N4" s="7">
        <v>1</v>
      </c>
      <c r="O4" s="9">
        <v>1</v>
      </c>
      <c r="P4" s="11">
        <v>241</v>
      </c>
      <c r="Q4" s="9" t="s">
        <v>23</v>
      </c>
      <c r="R4" s="9" t="s">
        <v>24</v>
      </c>
      <c r="S4" s="9">
        <f t="shared" si="0"/>
        <v>177</v>
      </c>
      <c r="T4" s="9">
        <f t="shared" si="1"/>
        <v>64</v>
      </c>
      <c r="U4" s="7">
        <v>170</v>
      </c>
      <c r="V4" s="7">
        <v>22</v>
      </c>
      <c r="W4" s="7">
        <v>6</v>
      </c>
      <c r="X4" s="7">
        <v>11</v>
      </c>
      <c r="Y4" s="7">
        <f t="shared" si="2"/>
        <v>209</v>
      </c>
      <c r="Z4" s="7">
        <f t="shared" si="3"/>
        <v>192</v>
      </c>
      <c r="AA4" s="12">
        <f t="shared" si="4"/>
        <v>128</v>
      </c>
      <c r="AB4" s="13">
        <f t="shared" si="5"/>
        <v>88.541666666666657</v>
      </c>
      <c r="AC4" s="14">
        <f t="shared" si="6"/>
        <v>81.339712918660297</v>
      </c>
      <c r="AD4" s="14">
        <f t="shared" si="7"/>
        <v>70.539419087136935</v>
      </c>
      <c r="AE4" s="10">
        <v>33689</v>
      </c>
      <c r="AF4" s="10">
        <v>33689</v>
      </c>
      <c r="AG4" s="7">
        <v>1992</v>
      </c>
      <c r="AH4" s="15">
        <v>58.775342465753425</v>
      </c>
      <c r="AI4" s="8">
        <v>35514</v>
      </c>
      <c r="AJ4" s="10">
        <v>35579</v>
      </c>
      <c r="AK4" s="16">
        <v>1997</v>
      </c>
      <c r="AL4" s="15">
        <v>63.953424657534249</v>
      </c>
      <c r="AM4" s="17">
        <f t="shared" si="8"/>
        <v>5.1780821917808222</v>
      </c>
      <c r="AN4" s="15">
        <v>5</v>
      </c>
      <c r="AO4" s="9">
        <v>1</v>
      </c>
    </row>
    <row r="5" spans="1:41" s="18" customFormat="1" ht="14" x14ac:dyDescent="0.3">
      <c r="A5" s="6" t="s">
        <v>22</v>
      </c>
      <c r="B5" s="7" t="s">
        <v>36</v>
      </c>
      <c r="C5" s="9">
        <v>2</v>
      </c>
      <c r="D5" s="7">
        <v>1</v>
      </c>
      <c r="E5" s="7">
        <v>1940</v>
      </c>
      <c r="F5" s="7">
        <v>1</v>
      </c>
      <c r="G5" s="7">
        <v>1</v>
      </c>
      <c r="H5" s="9">
        <v>1</v>
      </c>
      <c r="I5" s="7">
        <v>12</v>
      </c>
      <c r="J5" s="7">
        <v>27</v>
      </c>
      <c r="K5" s="7">
        <v>2314</v>
      </c>
      <c r="L5" s="10">
        <v>33689</v>
      </c>
      <c r="M5" s="31">
        <v>1</v>
      </c>
      <c r="N5" s="7">
        <v>1</v>
      </c>
      <c r="O5" s="9">
        <v>1</v>
      </c>
      <c r="P5" s="11">
        <v>241</v>
      </c>
      <c r="Q5" s="9" t="s">
        <v>23</v>
      </c>
      <c r="R5" s="9" t="s">
        <v>24</v>
      </c>
      <c r="S5" s="9">
        <f t="shared" si="0"/>
        <v>177</v>
      </c>
      <c r="T5" s="9">
        <f t="shared" si="1"/>
        <v>64</v>
      </c>
      <c r="U5" s="7">
        <v>175</v>
      </c>
      <c r="V5" s="7">
        <v>23</v>
      </c>
      <c r="W5" s="7">
        <v>2</v>
      </c>
      <c r="X5" s="7">
        <v>9</v>
      </c>
      <c r="Y5" s="7">
        <f t="shared" si="2"/>
        <v>209</v>
      </c>
      <c r="Z5" s="7">
        <f t="shared" si="3"/>
        <v>198</v>
      </c>
      <c r="AA5" s="12">
        <f t="shared" si="4"/>
        <v>132</v>
      </c>
      <c r="AB5" s="13">
        <f t="shared" si="5"/>
        <v>88.383838383838381</v>
      </c>
      <c r="AC5" s="14">
        <f t="shared" si="6"/>
        <v>83.732057416267949</v>
      </c>
      <c r="AD5" s="14">
        <f t="shared" si="7"/>
        <v>72.614107883817425</v>
      </c>
      <c r="AE5" s="10">
        <v>33689</v>
      </c>
      <c r="AF5" s="10">
        <v>33689</v>
      </c>
      <c r="AG5" s="12">
        <v>1992</v>
      </c>
      <c r="AH5" s="15">
        <v>51.526027397260272</v>
      </c>
      <c r="AI5" s="8">
        <v>36244</v>
      </c>
      <c r="AJ5" s="10">
        <v>36594</v>
      </c>
      <c r="AK5" s="16">
        <v>2000</v>
      </c>
      <c r="AL5" s="15">
        <v>59.484931506849314</v>
      </c>
      <c r="AM5" s="17">
        <f t="shared" si="8"/>
        <v>7.9589041095890414</v>
      </c>
      <c r="AN5" s="15">
        <v>7</v>
      </c>
      <c r="AO5" s="9">
        <v>1</v>
      </c>
    </row>
    <row r="6" spans="1:41" s="18" customFormat="1" ht="14" x14ac:dyDescent="0.3">
      <c r="A6" s="6" t="s">
        <v>22</v>
      </c>
      <c r="B6" s="7" t="s">
        <v>37</v>
      </c>
      <c r="C6" s="9">
        <v>0</v>
      </c>
      <c r="D6" s="7">
        <v>1</v>
      </c>
      <c r="E6" s="7">
        <v>1939</v>
      </c>
      <c r="F6" s="7">
        <v>2</v>
      </c>
      <c r="G6" s="7">
        <v>3</v>
      </c>
      <c r="H6" s="9">
        <v>1</v>
      </c>
      <c r="I6" s="7">
        <v>12</v>
      </c>
      <c r="J6" s="7">
        <v>27</v>
      </c>
      <c r="K6" s="7">
        <v>2314</v>
      </c>
      <c r="L6" s="10">
        <v>33689</v>
      </c>
      <c r="M6" s="31">
        <v>1</v>
      </c>
      <c r="N6" s="7">
        <v>4</v>
      </c>
      <c r="O6" s="9">
        <v>1</v>
      </c>
      <c r="P6" s="11">
        <v>241</v>
      </c>
      <c r="Q6" s="9" t="s">
        <v>23</v>
      </c>
      <c r="R6" s="9" t="s">
        <v>24</v>
      </c>
      <c r="S6" s="9">
        <f t="shared" si="0"/>
        <v>177</v>
      </c>
      <c r="T6" s="9">
        <f t="shared" si="1"/>
        <v>64</v>
      </c>
      <c r="U6" s="7">
        <v>159</v>
      </c>
      <c r="V6" s="7">
        <v>29</v>
      </c>
      <c r="W6" s="7">
        <v>8</v>
      </c>
      <c r="X6" s="7">
        <v>13</v>
      </c>
      <c r="Y6" s="7">
        <f t="shared" si="2"/>
        <v>209</v>
      </c>
      <c r="Z6" s="7">
        <f t="shared" si="3"/>
        <v>188</v>
      </c>
      <c r="AA6" s="12">
        <f t="shared" si="4"/>
        <v>126</v>
      </c>
      <c r="AB6" s="13">
        <f t="shared" si="5"/>
        <v>84.574468085106375</v>
      </c>
      <c r="AC6" s="14">
        <f t="shared" si="6"/>
        <v>76.076555023923447</v>
      </c>
      <c r="AD6" s="14">
        <f t="shared" si="7"/>
        <v>65.975103734439827</v>
      </c>
      <c r="AE6" s="10">
        <v>33689</v>
      </c>
      <c r="AF6" s="10">
        <v>33689</v>
      </c>
      <c r="AG6" s="12">
        <v>1992</v>
      </c>
      <c r="AH6" s="15">
        <v>52.589041095890408</v>
      </c>
      <c r="AI6" s="8">
        <v>36244</v>
      </c>
      <c r="AJ6" s="10">
        <v>36594</v>
      </c>
      <c r="AK6" s="16">
        <v>2000</v>
      </c>
      <c r="AL6" s="15">
        <v>60.547945205479451</v>
      </c>
      <c r="AM6" s="17">
        <f t="shared" si="8"/>
        <v>7.9589041095890414</v>
      </c>
      <c r="AN6" s="15">
        <v>7</v>
      </c>
      <c r="AO6" s="9">
        <v>1</v>
      </c>
    </row>
    <row r="7" spans="1:41" s="18" customFormat="1" ht="14" x14ac:dyDescent="0.3">
      <c r="A7" s="6" t="s">
        <v>22</v>
      </c>
      <c r="B7" s="7" t="s">
        <v>38</v>
      </c>
      <c r="C7" s="9">
        <v>2</v>
      </c>
      <c r="D7" s="7">
        <v>1</v>
      </c>
      <c r="E7" s="7">
        <v>1936</v>
      </c>
      <c r="F7" s="7">
        <v>4</v>
      </c>
      <c r="G7" s="7">
        <v>3</v>
      </c>
      <c r="H7" s="9">
        <v>1</v>
      </c>
      <c r="I7" s="7">
        <v>12</v>
      </c>
      <c r="J7" s="7">
        <v>27</v>
      </c>
      <c r="K7" s="7">
        <v>2304</v>
      </c>
      <c r="L7" s="10">
        <v>33689</v>
      </c>
      <c r="M7" s="31">
        <v>1</v>
      </c>
      <c r="N7" s="7">
        <v>1</v>
      </c>
      <c r="O7" s="9">
        <v>1</v>
      </c>
      <c r="P7" s="11">
        <v>241</v>
      </c>
      <c r="Q7" s="9" t="s">
        <v>23</v>
      </c>
      <c r="R7" s="9" t="s">
        <v>24</v>
      </c>
      <c r="S7" s="9">
        <f t="shared" si="0"/>
        <v>177</v>
      </c>
      <c r="T7" s="9">
        <f t="shared" si="1"/>
        <v>64</v>
      </c>
      <c r="U7" s="7">
        <v>161</v>
      </c>
      <c r="V7" s="7">
        <v>44</v>
      </c>
      <c r="W7" s="7">
        <v>8</v>
      </c>
      <c r="X7" s="7">
        <v>0</v>
      </c>
      <c r="Y7" s="7">
        <f t="shared" si="2"/>
        <v>213</v>
      </c>
      <c r="Z7" s="7">
        <f t="shared" si="3"/>
        <v>205</v>
      </c>
      <c r="AA7" s="12">
        <f t="shared" si="4"/>
        <v>137</v>
      </c>
      <c r="AB7" s="13">
        <f t="shared" si="5"/>
        <v>78.536585365853668</v>
      </c>
      <c r="AC7" s="14">
        <f t="shared" si="6"/>
        <v>75.586854460093903</v>
      </c>
      <c r="AD7" s="14">
        <f t="shared" si="7"/>
        <v>66.804979253112023</v>
      </c>
      <c r="AE7" s="10">
        <v>33689</v>
      </c>
      <c r="AF7" s="10">
        <v>33689</v>
      </c>
      <c r="AG7" s="12">
        <v>1992</v>
      </c>
      <c r="AH7" s="15">
        <v>56.775342465753425</v>
      </c>
      <c r="AI7" s="8">
        <v>36244</v>
      </c>
      <c r="AJ7" s="10">
        <v>36594</v>
      </c>
      <c r="AK7" s="16">
        <v>2000</v>
      </c>
      <c r="AL7" s="15">
        <v>64.734246575342468</v>
      </c>
      <c r="AM7" s="17">
        <f t="shared" si="8"/>
        <v>7.9589041095890414</v>
      </c>
      <c r="AN7" s="15">
        <v>7</v>
      </c>
      <c r="AO7" s="9">
        <v>1</v>
      </c>
    </row>
    <row r="8" spans="1:41" s="29" customFormat="1" ht="14" x14ac:dyDescent="0.3">
      <c r="A8" s="19" t="s">
        <v>22</v>
      </c>
      <c r="B8" s="7" t="s">
        <v>39</v>
      </c>
      <c r="C8" s="9">
        <v>0</v>
      </c>
      <c r="D8" s="20">
        <v>1</v>
      </c>
      <c r="E8" s="22">
        <v>1928</v>
      </c>
      <c r="F8" s="7">
        <v>2</v>
      </c>
      <c r="G8" s="23">
        <v>2</v>
      </c>
      <c r="H8" s="9">
        <v>1</v>
      </c>
      <c r="I8" s="23">
        <v>12</v>
      </c>
      <c r="J8" s="23">
        <v>27</v>
      </c>
      <c r="K8" s="23">
        <v>2314</v>
      </c>
      <c r="L8" s="24">
        <v>33689</v>
      </c>
      <c r="M8" s="33">
        <v>1</v>
      </c>
      <c r="N8" s="23">
        <v>6</v>
      </c>
      <c r="O8" s="9">
        <v>1</v>
      </c>
      <c r="P8" s="25">
        <v>241</v>
      </c>
      <c r="Q8" s="22" t="s">
        <v>23</v>
      </c>
      <c r="R8" s="22" t="s">
        <v>24</v>
      </c>
      <c r="S8" s="22">
        <f t="shared" si="0"/>
        <v>177</v>
      </c>
      <c r="T8" s="22">
        <f t="shared" si="1"/>
        <v>64</v>
      </c>
      <c r="U8" s="23">
        <v>24</v>
      </c>
      <c r="V8" s="23">
        <v>24</v>
      </c>
      <c r="W8" s="23">
        <v>4</v>
      </c>
      <c r="X8" s="23">
        <v>157</v>
      </c>
      <c r="Y8" s="23">
        <f t="shared" si="2"/>
        <v>209</v>
      </c>
      <c r="Z8" s="23">
        <f t="shared" si="3"/>
        <v>48</v>
      </c>
      <c r="AA8" s="12">
        <f t="shared" si="4"/>
        <v>32</v>
      </c>
      <c r="AB8" s="26">
        <f t="shared" si="5"/>
        <v>50</v>
      </c>
      <c r="AC8" s="27">
        <f t="shared" si="6"/>
        <v>11.483253588516746</v>
      </c>
      <c r="AD8" s="27">
        <f t="shared" si="7"/>
        <v>9.9585062240663902</v>
      </c>
      <c r="AE8" s="24"/>
      <c r="AF8" s="24"/>
      <c r="AG8" s="22"/>
      <c r="AH8" s="15"/>
      <c r="AI8" s="23"/>
      <c r="AJ8" s="22"/>
      <c r="AK8" s="28"/>
      <c r="AL8" s="23"/>
      <c r="AM8" s="17"/>
      <c r="AN8" s="22"/>
      <c r="AO8" s="9">
        <v>1</v>
      </c>
    </row>
    <row r="9" spans="1:41" s="18" customFormat="1" ht="14" x14ac:dyDescent="0.3">
      <c r="A9" s="6" t="s">
        <v>22</v>
      </c>
      <c r="B9" s="7" t="s">
        <v>40</v>
      </c>
      <c r="C9" s="9">
        <v>1</v>
      </c>
      <c r="D9" s="7">
        <v>2</v>
      </c>
      <c r="E9" s="7">
        <v>1943</v>
      </c>
      <c r="F9" s="7">
        <v>2</v>
      </c>
      <c r="G9" s="7">
        <v>3</v>
      </c>
      <c r="H9" s="9">
        <v>1</v>
      </c>
      <c r="I9" s="7">
        <v>12</v>
      </c>
      <c r="J9" s="7">
        <v>27</v>
      </c>
      <c r="K9" s="7">
        <v>2314</v>
      </c>
      <c r="L9" s="10">
        <v>33689</v>
      </c>
      <c r="M9" s="31">
        <v>1</v>
      </c>
      <c r="N9" s="7">
        <v>1</v>
      </c>
      <c r="O9" s="9">
        <v>1</v>
      </c>
      <c r="P9" s="11">
        <v>241</v>
      </c>
      <c r="Q9" s="9" t="s">
        <v>23</v>
      </c>
      <c r="R9" s="9" t="s">
        <v>24</v>
      </c>
      <c r="S9" s="9">
        <f t="shared" si="0"/>
        <v>177</v>
      </c>
      <c r="T9" s="9">
        <f t="shared" si="1"/>
        <v>64</v>
      </c>
      <c r="U9" s="7">
        <v>179</v>
      </c>
      <c r="V9" s="7">
        <v>21</v>
      </c>
      <c r="W9" s="7">
        <v>2</v>
      </c>
      <c r="X9" s="7">
        <v>7</v>
      </c>
      <c r="Y9" s="7">
        <f t="shared" si="2"/>
        <v>209</v>
      </c>
      <c r="Z9" s="7">
        <f t="shared" si="3"/>
        <v>200</v>
      </c>
      <c r="AA9" s="12">
        <f t="shared" si="4"/>
        <v>134</v>
      </c>
      <c r="AB9" s="13">
        <f t="shared" si="5"/>
        <v>89.5</v>
      </c>
      <c r="AC9" s="14">
        <f t="shared" si="6"/>
        <v>85.645933014354071</v>
      </c>
      <c r="AD9" s="14">
        <f t="shared" si="7"/>
        <v>74.273858921161832</v>
      </c>
      <c r="AE9" s="10">
        <v>33689</v>
      </c>
      <c r="AF9" s="10">
        <v>33689</v>
      </c>
      <c r="AG9" s="12">
        <v>1992</v>
      </c>
      <c r="AH9" s="15">
        <v>48.769863013698632</v>
      </c>
      <c r="AI9" s="8">
        <v>36244</v>
      </c>
      <c r="AJ9" s="10">
        <v>34872</v>
      </c>
      <c r="AK9" s="16">
        <v>1995</v>
      </c>
      <c r="AL9" s="15">
        <v>52.010958904109586</v>
      </c>
      <c r="AM9" s="17">
        <f t="shared" ref="AM9:AM26" si="9">(AJ9-AE9)/365</f>
        <v>3.2410958904109588</v>
      </c>
      <c r="AN9" s="15">
        <f>(AJ9-AE9)/365</f>
        <v>3.2410958904109588</v>
      </c>
      <c r="AO9" s="9">
        <v>1</v>
      </c>
    </row>
    <row r="10" spans="1:41" s="18" customFormat="1" ht="14" x14ac:dyDescent="0.3">
      <c r="A10" s="6" t="s">
        <v>22</v>
      </c>
      <c r="B10" s="7" t="s">
        <v>41</v>
      </c>
      <c r="C10" s="9">
        <v>1</v>
      </c>
      <c r="D10" s="7">
        <v>1</v>
      </c>
      <c r="E10" s="7">
        <v>1942</v>
      </c>
      <c r="F10" s="7">
        <v>5</v>
      </c>
      <c r="G10" s="7">
        <v>3</v>
      </c>
      <c r="H10" s="9">
        <v>1</v>
      </c>
      <c r="I10" s="7">
        <v>12</v>
      </c>
      <c r="J10" s="7">
        <v>27</v>
      </c>
      <c r="K10" s="7">
        <v>2304</v>
      </c>
      <c r="L10" s="10">
        <v>33689</v>
      </c>
      <c r="M10" s="31">
        <v>1</v>
      </c>
      <c r="N10" s="7">
        <v>4</v>
      </c>
      <c r="O10" s="9">
        <v>1</v>
      </c>
      <c r="P10" s="11">
        <v>241</v>
      </c>
      <c r="Q10" s="9" t="s">
        <v>23</v>
      </c>
      <c r="R10" s="9" t="s">
        <v>24</v>
      </c>
      <c r="S10" s="9">
        <f t="shared" si="0"/>
        <v>177</v>
      </c>
      <c r="T10" s="9">
        <f t="shared" si="1"/>
        <v>64</v>
      </c>
      <c r="U10" s="7">
        <v>180</v>
      </c>
      <c r="V10" s="7">
        <v>27</v>
      </c>
      <c r="W10" s="7">
        <v>4</v>
      </c>
      <c r="X10" s="7">
        <v>1</v>
      </c>
      <c r="Y10" s="7">
        <f t="shared" si="2"/>
        <v>212</v>
      </c>
      <c r="Z10" s="7">
        <f t="shared" si="3"/>
        <v>207</v>
      </c>
      <c r="AA10" s="12">
        <f t="shared" si="4"/>
        <v>138</v>
      </c>
      <c r="AB10" s="13">
        <f t="shared" si="5"/>
        <v>86.956521739130437</v>
      </c>
      <c r="AC10" s="14">
        <f t="shared" si="6"/>
        <v>84.905660377358487</v>
      </c>
      <c r="AD10" s="14">
        <f t="shared" si="7"/>
        <v>74.68879668049793</v>
      </c>
      <c r="AE10" s="10">
        <v>33689</v>
      </c>
      <c r="AF10" s="10">
        <v>33689</v>
      </c>
      <c r="AG10" s="12">
        <v>1992</v>
      </c>
      <c r="AH10" s="15">
        <v>49.794520547945204</v>
      </c>
      <c r="AI10" s="8">
        <v>35514</v>
      </c>
      <c r="AJ10" s="10">
        <v>35579</v>
      </c>
      <c r="AK10" s="16">
        <v>1997</v>
      </c>
      <c r="AL10" s="15">
        <v>54.972602739726028</v>
      </c>
      <c r="AM10" s="17">
        <f t="shared" si="9"/>
        <v>5.1780821917808222</v>
      </c>
      <c r="AN10" s="15">
        <v>5</v>
      </c>
      <c r="AO10" s="9">
        <v>1</v>
      </c>
    </row>
    <row r="11" spans="1:41" s="18" customFormat="1" ht="14" x14ac:dyDescent="0.3">
      <c r="A11" s="6" t="s">
        <v>22</v>
      </c>
      <c r="B11" s="7" t="s">
        <v>42</v>
      </c>
      <c r="C11" s="9">
        <v>2</v>
      </c>
      <c r="D11" s="7">
        <v>1</v>
      </c>
      <c r="E11" s="7">
        <v>1951</v>
      </c>
      <c r="F11" s="7">
        <v>2</v>
      </c>
      <c r="G11" s="7">
        <v>2</v>
      </c>
      <c r="H11" s="9">
        <v>1</v>
      </c>
      <c r="I11" s="7">
        <v>12</v>
      </c>
      <c r="J11" s="7">
        <v>27</v>
      </c>
      <c r="K11" s="7">
        <v>2314</v>
      </c>
      <c r="L11" s="10">
        <v>33689</v>
      </c>
      <c r="M11" s="31">
        <v>1</v>
      </c>
      <c r="N11" s="7">
        <v>3</v>
      </c>
      <c r="O11" s="9">
        <v>1</v>
      </c>
      <c r="P11" s="11">
        <v>241</v>
      </c>
      <c r="Q11" s="9" t="s">
        <v>23</v>
      </c>
      <c r="R11" s="9" t="s">
        <v>24</v>
      </c>
      <c r="S11" s="9">
        <f t="shared" si="0"/>
        <v>177</v>
      </c>
      <c r="T11" s="9">
        <f t="shared" si="1"/>
        <v>64</v>
      </c>
      <c r="U11" s="7">
        <v>174</v>
      </c>
      <c r="V11" s="7">
        <v>7</v>
      </c>
      <c r="W11" s="7">
        <v>5</v>
      </c>
      <c r="X11" s="7">
        <v>23</v>
      </c>
      <c r="Y11" s="7">
        <f t="shared" si="2"/>
        <v>209</v>
      </c>
      <c r="Z11" s="7">
        <f t="shared" si="3"/>
        <v>181</v>
      </c>
      <c r="AA11" s="12">
        <f t="shared" si="4"/>
        <v>121</v>
      </c>
      <c r="AB11" s="13">
        <f t="shared" si="5"/>
        <v>96.132596685082873</v>
      </c>
      <c r="AC11" s="14">
        <f t="shared" si="6"/>
        <v>83.253588516746419</v>
      </c>
      <c r="AD11" s="14">
        <f t="shared" si="7"/>
        <v>72.199170124481327</v>
      </c>
      <c r="AE11" s="10">
        <v>33689</v>
      </c>
      <c r="AF11" s="10">
        <v>33689</v>
      </c>
      <c r="AG11" s="12">
        <v>1992</v>
      </c>
      <c r="AH11" s="15">
        <v>40.901369863013699</v>
      </c>
      <c r="AI11" s="8">
        <v>36244</v>
      </c>
      <c r="AJ11" s="10">
        <v>36594</v>
      </c>
      <c r="AK11" s="16">
        <v>2000</v>
      </c>
      <c r="AL11" s="15">
        <v>48.860273972602741</v>
      </c>
      <c r="AM11" s="17">
        <f t="shared" si="9"/>
        <v>7.9589041095890414</v>
      </c>
      <c r="AN11" s="15">
        <v>7</v>
      </c>
      <c r="AO11" s="9">
        <v>1</v>
      </c>
    </row>
    <row r="12" spans="1:41" s="18" customFormat="1" ht="14" x14ac:dyDescent="0.3">
      <c r="A12" s="6" t="s">
        <v>22</v>
      </c>
      <c r="B12" s="7" t="s">
        <v>43</v>
      </c>
      <c r="C12" s="9">
        <v>0</v>
      </c>
      <c r="D12" s="7">
        <v>2</v>
      </c>
      <c r="E12" s="7">
        <v>1949</v>
      </c>
      <c r="F12" s="7">
        <v>1</v>
      </c>
      <c r="G12" s="7">
        <v>1</v>
      </c>
      <c r="H12" s="9">
        <v>2</v>
      </c>
      <c r="I12" s="7">
        <v>12</v>
      </c>
      <c r="J12" s="7">
        <v>87</v>
      </c>
      <c r="K12" s="7">
        <v>7520</v>
      </c>
      <c r="L12" s="10">
        <v>34872</v>
      </c>
      <c r="M12" s="31">
        <v>1</v>
      </c>
      <c r="N12" s="7">
        <v>1</v>
      </c>
      <c r="O12" s="9">
        <v>1</v>
      </c>
      <c r="P12" s="11">
        <v>241</v>
      </c>
      <c r="Q12" s="9" t="s">
        <v>23</v>
      </c>
      <c r="R12" s="9" t="s">
        <v>24</v>
      </c>
      <c r="S12" s="9">
        <f t="shared" si="0"/>
        <v>177</v>
      </c>
      <c r="T12" s="9">
        <f t="shared" si="1"/>
        <v>64</v>
      </c>
      <c r="U12" s="7">
        <v>181</v>
      </c>
      <c r="V12" s="7">
        <v>40</v>
      </c>
      <c r="W12" s="7">
        <v>5</v>
      </c>
      <c r="X12" s="7">
        <v>0</v>
      </c>
      <c r="Y12" s="7">
        <f t="shared" si="2"/>
        <v>226</v>
      </c>
      <c r="Z12" s="7">
        <f t="shared" si="3"/>
        <v>221</v>
      </c>
      <c r="AA12" s="12">
        <f t="shared" si="4"/>
        <v>148</v>
      </c>
      <c r="AB12" s="13">
        <f t="shared" si="5"/>
        <v>81.900452488687776</v>
      </c>
      <c r="AC12" s="14">
        <f t="shared" si="6"/>
        <v>80.088495575221245</v>
      </c>
      <c r="AD12" s="14">
        <f t="shared" si="7"/>
        <v>75.103734439834028</v>
      </c>
      <c r="AE12" s="10">
        <v>34872</v>
      </c>
      <c r="AF12" s="10">
        <v>34872</v>
      </c>
      <c r="AG12" s="12">
        <v>1995</v>
      </c>
      <c r="AH12" s="15">
        <v>45.575342465753423</v>
      </c>
      <c r="AI12" s="8">
        <v>37428</v>
      </c>
      <c r="AJ12" s="10">
        <v>36098</v>
      </c>
      <c r="AK12" s="16">
        <v>1998</v>
      </c>
      <c r="AL12" s="15">
        <v>48.934246575342463</v>
      </c>
      <c r="AM12" s="17">
        <f t="shared" si="9"/>
        <v>3.3589041095890413</v>
      </c>
      <c r="AN12" s="15">
        <f>(AJ12-AE12)/365</f>
        <v>3.3589041095890413</v>
      </c>
      <c r="AO12" s="9">
        <v>1</v>
      </c>
    </row>
    <row r="13" spans="1:41" s="18" customFormat="1" ht="14" x14ac:dyDescent="0.3">
      <c r="A13" s="6" t="s">
        <v>22</v>
      </c>
      <c r="B13" s="7" t="s">
        <v>44</v>
      </c>
      <c r="C13" s="9">
        <v>1</v>
      </c>
      <c r="D13" s="7">
        <v>2</v>
      </c>
      <c r="E13" s="7">
        <v>1952</v>
      </c>
      <c r="F13" s="7">
        <v>1</v>
      </c>
      <c r="G13" s="7">
        <v>1</v>
      </c>
      <c r="H13" s="9">
        <v>1</v>
      </c>
      <c r="I13" s="7">
        <v>13</v>
      </c>
      <c r="J13" s="7">
        <v>29</v>
      </c>
      <c r="K13" s="7">
        <v>2240</v>
      </c>
      <c r="L13" s="10">
        <v>35579</v>
      </c>
      <c r="M13" s="31">
        <v>1</v>
      </c>
      <c r="N13" s="7">
        <v>4</v>
      </c>
      <c r="O13" s="9">
        <v>1</v>
      </c>
      <c r="P13" s="11">
        <v>206</v>
      </c>
      <c r="Q13" s="9" t="s">
        <v>23</v>
      </c>
      <c r="R13" s="9" t="s">
        <v>25</v>
      </c>
      <c r="S13" s="9">
        <f>87+55</f>
        <v>142</v>
      </c>
      <c r="T13" s="9">
        <v>64</v>
      </c>
      <c r="U13" s="7">
        <v>168</v>
      </c>
      <c r="V13" s="7">
        <v>18</v>
      </c>
      <c r="W13" s="7">
        <v>11</v>
      </c>
      <c r="X13" s="7">
        <v>1</v>
      </c>
      <c r="Y13" s="7">
        <f t="shared" si="2"/>
        <v>198</v>
      </c>
      <c r="Z13" s="7">
        <f t="shared" si="3"/>
        <v>186</v>
      </c>
      <c r="AA13" s="12">
        <f t="shared" si="4"/>
        <v>124</v>
      </c>
      <c r="AB13" s="13">
        <f t="shared" si="5"/>
        <v>90.322580645161281</v>
      </c>
      <c r="AC13" s="14">
        <f t="shared" si="6"/>
        <v>84.848484848484844</v>
      </c>
      <c r="AD13" s="14">
        <f t="shared" si="7"/>
        <v>81.553398058252426</v>
      </c>
      <c r="AE13" s="10">
        <v>35579</v>
      </c>
      <c r="AF13" s="10">
        <v>35579</v>
      </c>
      <c r="AG13" s="12">
        <v>1997</v>
      </c>
      <c r="AH13" s="15">
        <v>45.397260273972606</v>
      </c>
      <c r="AI13" s="8">
        <v>38135</v>
      </c>
      <c r="AJ13" s="10">
        <v>38141</v>
      </c>
      <c r="AK13" s="16">
        <v>2004</v>
      </c>
      <c r="AL13" s="15">
        <v>52.416438356164385</v>
      </c>
      <c r="AM13" s="17">
        <f t="shared" si="9"/>
        <v>7.0191780821917806</v>
      </c>
      <c r="AN13" s="15">
        <v>7</v>
      </c>
      <c r="AO13" s="9">
        <v>1</v>
      </c>
    </row>
    <row r="14" spans="1:41" s="18" customFormat="1" ht="14" x14ac:dyDescent="0.3">
      <c r="A14" s="6" t="s">
        <v>22</v>
      </c>
      <c r="B14" s="7" t="s">
        <v>45</v>
      </c>
      <c r="C14" s="9">
        <v>2</v>
      </c>
      <c r="D14" s="7">
        <v>1</v>
      </c>
      <c r="E14" s="7">
        <v>1938</v>
      </c>
      <c r="F14" s="7">
        <v>2</v>
      </c>
      <c r="G14" s="7">
        <v>2</v>
      </c>
      <c r="H14" s="9">
        <v>1</v>
      </c>
      <c r="I14" s="7">
        <v>13</v>
      </c>
      <c r="J14" s="7">
        <v>29</v>
      </c>
      <c r="K14" s="7">
        <v>2240</v>
      </c>
      <c r="L14" s="10">
        <v>35579</v>
      </c>
      <c r="M14" s="31">
        <v>1</v>
      </c>
      <c r="N14" s="7">
        <v>1</v>
      </c>
      <c r="O14" s="9">
        <v>1</v>
      </c>
      <c r="P14" s="11">
        <v>206</v>
      </c>
      <c r="Q14" s="9" t="s">
        <v>23</v>
      </c>
      <c r="R14" s="9" t="s">
        <v>25</v>
      </c>
      <c r="S14" s="9">
        <f>87+55</f>
        <v>142</v>
      </c>
      <c r="T14" s="9">
        <v>64</v>
      </c>
      <c r="U14" s="7">
        <v>146</v>
      </c>
      <c r="V14" s="7">
        <v>38</v>
      </c>
      <c r="W14" s="7">
        <v>13</v>
      </c>
      <c r="X14" s="7">
        <v>1</v>
      </c>
      <c r="Y14" s="7">
        <f t="shared" si="2"/>
        <v>198</v>
      </c>
      <c r="Z14" s="7">
        <f t="shared" si="3"/>
        <v>184</v>
      </c>
      <c r="AA14" s="12">
        <f t="shared" si="4"/>
        <v>123</v>
      </c>
      <c r="AB14" s="13">
        <f t="shared" si="5"/>
        <v>79.347826086956516</v>
      </c>
      <c r="AC14" s="14">
        <f t="shared" si="6"/>
        <v>73.73737373737373</v>
      </c>
      <c r="AD14" s="14">
        <f t="shared" si="7"/>
        <v>70.873786407766985</v>
      </c>
      <c r="AE14" s="10">
        <v>35579</v>
      </c>
      <c r="AF14" s="10">
        <v>35565</v>
      </c>
      <c r="AG14" s="12">
        <v>1997</v>
      </c>
      <c r="AH14" s="15">
        <v>58.912328767123284</v>
      </c>
      <c r="AI14" s="8">
        <v>38135</v>
      </c>
      <c r="AJ14" s="10">
        <v>38141</v>
      </c>
      <c r="AK14" s="16">
        <v>2004</v>
      </c>
      <c r="AL14" s="15">
        <v>65.969863013698628</v>
      </c>
      <c r="AM14" s="17">
        <f t="shared" si="9"/>
        <v>7.0191780821917806</v>
      </c>
      <c r="AN14" s="15">
        <v>7</v>
      </c>
      <c r="AO14" s="9">
        <v>1</v>
      </c>
    </row>
    <row r="15" spans="1:41" s="18" customFormat="1" ht="14" x14ac:dyDescent="0.3">
      <c r="A15" s="6" t="s">
        <v>22</v>
      </c>
      <c r="B15" s="7" t="s">
        <v>46</v>
      </c>
      <c r="C15" s="9">
        <v>1</v>
      </c>
      <c r="D15" s="7">
        <v>1</v>
      </c>
      <c r="E15" s="7">
        <v>1946</v>
      </c>
      <c r="F15" s="7">
        <v>5</v>
      </c>
      <c r="G15" s="7">
        <v>1</v>
      </c>
      <c r="H15" s="9">
        <v>1</v>
      </c>
      <c r="I15" s="7">
        <v>13</v>
      </c>
      <c r="J15" s="7">
        <v>29</v>
      </c>
      <c r="K15" s="7">
        <v>2240</v>
      </c>
      <c r="L15" s="10">
        <v>35579</v>
      </c>
      <c r="M15" s="31">
        <v>1</v>
      </c>
      <c r="N15" s="7">
        <v>4</v>
      </c>
      <c r="O15" s="9">
        <v>1</v>
      </c>
      <c r="P15" s="11">
        <v>206</v>
      </c>
      <c r="Q15" s="9" t="s">
        <v>23</v>
      </c>
      <c r="R15" s="9" t="s">
        <v>25</v>
      </c>
      <c r="S15" s="9">
        <f>87+55</f>
        <v>142</v>
      </c>
      <c r="T15" s="9">
        <v>64</v>
      </c>
      <c r="U15" s="7">
        <v>158</v>
      </c>
      <c r="V15" s="7">
        <v>23</v>
      </c>
      <c r="W15" s="7">
        <v>16</v>
      </c>
      <c r="X15" s="7">
        <v>1</v>
      </c>
      <c r="Y15" s="7">
        <f t="shared" si="2"/>
        <v>198</v>
      </c>
      <c r="Z15" s="7">
        <f t="shared" si="3"/>
        <v>181</v>
      </c>
      <c r="AA15" s="12">
        <f t="shared" si="4"/>
        <v>121</v>
      </c>
      <c r="AB15" s="13">
        <f t="shared" si="5"/>
        <v>87.292817679558013</v>
      </c>
      <c r="AC15" s="14">
        <f t="shared" si="6"/>
        <v>79.797979797979806</v>
      </c>
      <c r="AD15" s="14">
        <f t="shared" si="7"/>
        <v>76.699029126213588</v>
      </c>
      <c r="AE15" s="10">
        <v>35579</v>
      </c>
      <c r="AF15" s="10">
        <v>35565</v>
      </c>
      <c r="AG15" s="12">
        <v>1997</v>
      </c>
      <c r="AH15" s="15">
        <v>50.720547945205482</v>
      </c>
      <c r="AI15" s="8">
        <v>38135</v>
      </c>
      <c r="AJ15" s="10">
        <v>38141</v>
      </c>
      <c r="AK15" s="16">
        <v>2004</v>
      </c>
      <c r="AL15" s="15">
        <v>57.778082191780825</v>
      </c>
      <c r="AM15" s="17">
        <f t="shared" si="9"/>
        <v>7.0191780821917806</v>
      </c>
      <c r="AN15" s="15">
        <v>7</v>
      </c>
      <c r="AO15" s="9">
        <v>1</v>
      </c>
    </row>
    <row r="16" spans="1:41" s="18" customFormat="1" ht="14" x14ac:dyDescent="0.3">
      <c r="A16" s="6" t="s">
        <v>22</v>
      </c>
      <c r="B16" s="7" t="s">
        <v>47</v>
      </c>
      <c r="C16" s="9">
        <v>0</v>
      </c>
      <c r="D16" s="7">
        <v>2</v>
      </c>
      <c r="E16" s="7">
        <v>1951</v>
      </c>
      <c r="F16" s="7">
        <v>2</v>
      </c>
      <c r="G16" s="7">
        <v>3</v>
      </c>
      <c r="H16" s="9">
        <v>1</v>
      </c>
      <c r="I16" s="7">
        <v>13</v>
      </c>
      <c r="J16" s="7">
        <v>54</v>
      </c>
      <c r="K16" s="7">
        <v>3973</v>
      </c>
      <c r="L16" s="10">
        <v>36125</v>
      </c>
      <c r="M16" s="31">
        <v>1</v>
      </c>
      <c r="N16" s="7">
        <v>1</v>
      </c>
      <c r="O16" s="9">
        <v>1</v>
      </c>
      <c r="P16" s="11">
        <v>206</v>
      </c>
      <c r="Q16" s="9" t="s">
        <v>23</v>
      </c>
      <c r="R16" s="9" t="s">
        <v>25</v>
      </c>
      <c r="S16" s="9">
        <f>87+55</f>
        <v>142</v>
      </c>
      <c r="T16" s="9">
        <v>64</v>
      </c>
      <c r="U16" s="7">
        <v>166</v>
      </c>
      <c r="V16" s="7">
        <v>18</v>
      </c>
      <c r="W16" s="7">
        <v>14</v>
      </c>
      <c r="X16" s="7">
        <v>0</v>
      </c>
      <c r="Y16" s="7">
        <f t="shared" si="2"/>
        <v>198</v>
      </c>
      <c r="Z16" s="7">
        <f t="shared" si="3"/>
        <v>184</v>
      </c>
      <c r="AA16" s="12">
        <f t="shared" si="4"/>
        <v>123</v>
      </c>
      <c r="AB16" s="13">
        <f t="shared" si="5"/>
        <v>90.217391304347828</v>
      </c>
      <c r="AC16" s="14">
        <f t="shared" si="6"/>
        <v>83.838383838383834</v>
      </c>
      <c r="AD16" s="14">
        <f t="shared" si="7"/>
        <v>80.582524271844662</v>
      </c>
      <c r="AE16" s="10">
        <v>36125</v>
      </c>
      <c r="AF16" s="10">
        <v>36125</v>
      </c>
      <c r="AG16" s="7">
        <v>1998</v>
      </c>
      <c r="AH16" s="15">
        <v>47.438356164383563</v>
      </c>
      <c r="AI16" s="8">
        <v>38681</v>
      </c>
      <c r="AJ16" s="10">
        <v>39254</v>
      </c>
      <c r="AK16" s="16">
        <v>2007</v>
      </c>
      <c r="AL16" s="15">
        <v>56.010958904109586</v>
      </c>
      <c r="AM16" s="17">
        <f t="shared" si="9"/>
        <v>8.5726027397260278</v>
      </c>
      <c r="AN16" s="15">
        <v>7.0027397260273974</v>
      </c>
      <c r="AO16" s="9">
        <v>1</v>
      </c>
    </row>
    <row r="17" spans="1:41" s="18" customFormat="1" ht="14" x14ac:dyDescent="0.3">
      <c r="A17" s="6" t="s">
        <v>22</v>
      </c>
      <c r="B17" s="7" t="s">
        <v>48</v>
      </c>
      <c r="C17" s="9">
        <v>1</v>
      </c>
      <c r="D17" s="7">
        <v>1</v>
      </c>
      <c r="E17" s="7">
        <v>1948</v>
      </c>
      <c r="F17" s="7">
        <v>2</v>
      </c>
      <c r="G17" s="7">
        <v>3</v>
      </c>
      <c r="H17" s="9">
        <v>1</v>
      </c>
      <c r="I17" s="7">
        <v>14</v>
      </c>
      <c r="J17" s="7">
        <v>6</v>
      </c>
      <c r="K17" s="7">
        <v>229</v>
      </c>
      <c r="L17" s="10">
        <v>36594</v>
      </c>
      <c r="M17" s="31">
        <v>1</v>
      </c>
      <c r="N17" s="7">
        <v>5</v>
      </c>
      <c r="O17" s="9">
        <v>1</v>
      </c>
      <c r="P17" s="11">
        <v>169</v>
      </c>
      <c r="Q17" s="9" t="s">
        <v>23</v>
      </c>
      <c r="R17" s="9" t="s">
        <v>25</v>
      </c>
      <c r="S17" s="9">
        <f>76+42</f>
        <v>118</v>
      </c>
      <c r="T17" s="9">
        <f>33+18</f>
        <v>51</v>
      </c>
      <c r="U17" s="7">
        <v>142</v>
      </c>
      <c r="V17" s="7">
        <v>10</v>
      </c>
      <c r="W17" s="7">
        <v>10</v>
      </c>
      <c r="X17" s="7">
        <v>2</v>
      </c>
      <c r="Y17" s="7">
        <f t="shared" si="2"/>
        <v>164</v>
      </c>
      <c r="Z17" s="7">
        <f t="shared" si="3"/>
        <v>152</v>
      </c>
      <c r="AA17" s="12">
        <f t="shared" si="4"/>
        <v>102</v>
      </c>
      <c r="AB17" s="13">
        <f t="shared" si="5"/>
        <v>93.421052631578945</v>
      </c>
      <c r="AC17" s="14">
        <f t="shared" si="6"/>
        <v>86.58536585365853</v>
      </c>
      <c r="AD17" s="14">
        <f t="shared" si="7"/>
        <v>84.023668639053255</v>
      </c>
      <c r="AE17" s="10">
        <v>36600</v>
      </c>
      <c r="AF17" s="10">
        <v>36600</v>
      </c>
      <c r="AG17" s="12">
        <v>2000</v>
      </c>
      <c r="AH17" s="15">
        <v>51.739726027397261</v>
      </c>
      <c r="AI17" s="8">
        <v>39155</v>
      </c>
      <c r="AJ17" s="10">
        <v>39254</v>
      </c>
      <c r="AK17" s="16">
        <v>2007</v>
      </c>
      <c r="AL17" s="15">
        <v>59.010958904109586</v>
      </c>
      <c r="AM17" s="17">
        <f t="shared" si="9"/>
        <v>7.2712328767123289</v>
      </c>
      <c r="AN17" s="15">
        <v>7</v>
      </c>
      <c r="AO17" s="9">
        <v>1</v>
      </c>
    </row>
    <row r="18" spans="1:41" s="18" customFormat="1" ht="14" x14ac:dyDescent="0.3">
      <c r="A18" s="6" t="s">
        <v>22</v>
      </c>
      <c r="B18" s="7" t="s">
        <v>49</v>
      </c>
      <c r="C18" s="9">
        <v>0</v>
      </c>
      <c r="D18" s="7">
        <v>1</v>
      </c>
      <c r="E18" s="7">
        <v>1956</v>
      </c>
      <c r="F18" s="7">
        <v>1</v>
      </c>
      <c r="G18" s="7">
        <v>1</v>
      </c>
      <c r="H18" s="9">
        <v>1</v>
      </c>
      <c r="I18" s="7">
        <v>14</v>
      </c>
      <c r="J18" s="7">
        <v>6</v>
      </c>
      <c r="K18" s="7">
        <v>229</v>
      </c>
      <c r="L18" s="10">
        <v>36594</v>
      </c>
      <c r="M18" s="31">
        <v>1</v>
      </c>
      <c r="N18" s="7">
        <v>4</v>
      </c>
      <c r="O18" s="9">
        <v>1</v>
      </c>
      <c r="P18" s="11">
        <v>169</v>
      </c>
      <c r="Q18" s="9" t="s">
        <v>23</v>
      </c>
      <c r="R18" s="9" t="s">
        <v>25</v>
      </c>
      <c r="S18" s="9">
        <f>76+42</f>
        <v>118</v>
      </c>
      <c r="T18" s="9">
        <f>33+18</f>
        <v>51</v>
      </c>
      <c r="U18" s="7">
        <v>151</v>
      </c>
      <c r="V18" s="7">
        <v>5</v>
      </c>
      <c r="W18" s="7">
        <v>6</v>
      </c>
      <c r="X18" s="7">
        <v>2</v>
      </c>
      <c r="Y18" s="7">
        <f t="shared" si="2"/>
        <v>164</v>
      </c>
      <c r="Z18" s="7">
        <f t="shared" si="3"/>
        <v>156</v>
      </c>
      <c r="AA18" s="12">
        <f t="shared" si="4"/>
        <v>104</v>
      </c>
      <c r="AB18" s="13">
        <f t="shared" si="5"/>
        <v>96.794871794871796</v>
      </c>
      <c r="AC18" s="14">
        <f t="shared" si="6"/>
        <v>92.073170731707322</v>
      </c>
      <c r="AD18" s="14">
        <f t="shared" si="7"/>
        <v>89.349112426035504</v>
      </c>
      <c r="AE18" s="10">
        <v>36600</v>
      </c>
      <c r="AF18" s="10">
        <v>36600</v>
      </c>
      <c r="AG18" s="12">
        <v>2000</v>
      </c>
      <c r="AH18" s="15">
        <v>44.038356164383565</v>
      </c>
      <c r="AI18" s="8">
        <v>39155</v>
      </c>
      <c r="AJ18" s="10">
        <v>39254</v>
      </c>
      <c r="AK18" s="16">
        <v>2007</v>
      </c>
      <c r="AL18" s="15">
        <v>51.30958904109589</v>
      </c>
      <c r="AM18" s="17">
        <f t="shared" si="9"/>
        <v>7.2712328767123289</v>
      </c>
      <c r="AN18" s="15">
        <v>7</v>
      </c>
      <c r="AO18" s="9">
        <v>1</v>
      </c>
    </row>
    <row r="19" spans="1:41" s="18" customFormat="1" ht="14" x14ac:dyDescent="0.3">
      <c r="A19" s="6" t="s">
        <v>22</v>
      </c>
      <c r="B19" s="7" t="s">
        <v>50</v>
      </c>
      <c r="C19" s="9">
        <v>1</v>
      </c>
      <c r="D19" s="30">
        <v>1</v>
      </c>
      <c r="E19" s="7">
        <v>1935</v>
      </c>
      <c r="F19" s="7">
        <v>2</v>
      </c>
      <c r="G19" s="7">
        <v>3</v>
      </c>
      <c r="H19" s="9">
        <v>1</v>
      </c>
      <c r="I19" s="7">
        <v>14</v>
      </c>
      <c r="J19" s="7">
        <v>6</v>
      </c>
      <c r="K19" s="7">
        <v>229</v>
      </c>
      <c r="L19" s="10">
        <v>36594</v>
      </c>
      <c r="M19" s="31">
        <v>1</v>
      </c>
      <c r="N19" s="7">
        <v>1</v>
      </c>
      <c r="O19" s="9">
        <v>1</v>
      </c>
      <c r="P19" s="11">
        <v>169</v>
      </c>
      <c r="Q19" s="9" t="s">
        <v>23</v>
      </c>
      <c r="R19" s="9" t="s">
        <v>25</v>
      </c>
      <c r="S19" s="9">
        <f>76+42</f>
        <v>118</v>
      </c>
      <c r="T19" s="9">
        <f>33+18</f>
        <v>51</v>
      </c>
      <c r="U19" s="7">
        <v>130</v>
      </c>
      <c r="V19" s="7">
        <v>11</v>
      </c>
      <c r="W19" s="7">
        <v>19</v>
      </c>
      <c r="X19" s="7">
        <v>4</v>
      </c>
      <c r="Y19" s="7">
        <f t="shared" si="2"/>
        <v>164</v>
      </c>
      <c r="Z19" s="7">
        <f t="shared" si="3"/>
        <v>141</v>
      </c>
      <c r="AA19" s="12">
        <f t="shared" si="4"/>
        <v>94</v>
      </c>
      <c r="AB19" s="13">
        <f t="shared" si="5"/>
        <v>92.198581560283685</v>
      </c>
      <c r="AC19" s="14">
        <f t="shared" si="6"/>
        <v>79.268292682926827</v>
      </c>
      <c r="AD19" s="14">
        <f t="shared" si="7"/>
        <v>76.923076923076934</v>
      </c>
      <c r="AE19" s="10">
        <v>36600</v>
      </c>
      <c r="AF19" s="10">
        <v>36600</v>
      </c>
      <c r="AG19" s="12">
        <v>2000</v>
      </c>
      <c r="AH19" s="15">
        <v>65.227397260273975</v>
      </c>
      <c r="AI19" s="8">
        <v>39155</v>
      </c>
      <c r="AJ19" s="10">
        <v>39254</v>
      </c>
      <c r="AK19" s="16">
        <v>2007</v>
      </c>
      <c r="AL19" s="15">
        <v>72.498630136986307</v>
      </c>
      <c r="AM19" s="17">
        <f t="shared" si="9"/>
        <v>7.2712328767123289</v>
      </c>
      <c r="AN19" s="15">
        <v>7</v>
      </c>
      <c r="AO19" s="9">
        <v>1</v>
      </c>
    </row>
    <row r="20" spans="1:41" s="18" customFormat="1" ht="14" x14ac:dyDescent="0.3">
      <c r="A20" s="6" t="s">
        <v>22</v>
      </c>
      <c r="B20" s="7" t="s">
        <v>51</v>
      </c>
      <c r="C20" s="9">
        <v>2</v>
      </c>
      <c r="D20" s="7">
        <v>1</v>
      </c>
      <c r="E20" s="7">
        <v>1959</v>
      </c>
      <c r="F20" s="7">
        <v>4</v>
      </c>
      <c r="G20" s="7">
        <v>2</v>
      </c>
      <c r="H20" s="9">
        <v>1</v>
      </c>
      <c r="I20" s="7">
        <v>14</v>
      </c>
      <c r="J20" s="7">
        <v>6</v>
      </c>
      <c r="K20" s="7">
        <v>229</v>
      </c>
      <c r="L20" s="10">
        <v>36594</v>
      </c>
      <c r="M20" s="31">
        <v>1</v>
      </c>
      <c r="N20" s="7">
        <v>1</v>
      </c>
      <c r="O20" s="9">
        <v>1</v>
      </c>
      <c r="P20" s="11">
        <v>169</v>
      </c>
      <c r="Q20" s="9" t="s">
        <v>23</v>
      </c>
      <c r="R20" s="9" t="s">
        <v>25</v>
      </c>
      <c r="S20" s="9">
        <f>76+42</f>
        <v>118</v>
      </c>
      <c r="T20" s="9">
        <f>33+18</f>
        <v>51</v>
      </c>
      <c r="U20" s="7">
        <v>150</v>
      </c>
      <c r="V20" s="7">
        <v>6</v>
      </c>
      <c r="W20" s="7">
        <v>6</v>
      </c>
      <c r="X20" s="7">
        <v>1</v>
      </c>
      <c r="Y20" s="7">
        <f t="shared" si="2"/>
        <v>163</v>
      </c>
      <c r="Z20" s="7">
        <f t="shared" si="3"/>
        <v>156</v>
      </c>
      <c r="AA20" s="12">
        <f t="shared" si="4"/>
        <v>104</v>
      </c>
      <c r="AB20" s="13">
        <f t="shared" si="5"/>
        <v>96.15384615384616</v>
      </c>
      <c r="AC20" s="14">
        <f t="shared" si="6"/>
        <v>92.024539877300612</v>
      </c>
      <c r="AD20" s="14">
        <f t="shared" si="7"/>
        <v>88.757396449704146</v>
      </c>
      <c r="AE20" s="10">
        <v>36600</v>
      </c>
      <c r="AF20" s="10">
        <v>36600</v>
      </c>
      <c r="AG20" s="12">
        <v>2000</v>
      </c>
      <c r="AH20" s="15">
        <v>41.128767123287673</v>
      </c>
      <c r="AI20" s="8">
        <v>39155</v>
      </c>
      <c r="AJ20" s="10">
        <v>39198</v>
      </c>
      <c r="AK20" s="16">
        <v>2007</v>
      </c>
      <c r="AL20" s="15">
        <v>48.246575342465754</v>
      </c>
      <c r="AM20" s="17">
        <f t="shared" si="9"/>
        <v>7.117808219178082</v>
      </c>
      <c r="AN20" s="15">
        <v>7</v>
      </c>
      <c r="AO20" s="9">
        <v>1</v>
      </c>
    </row>
    <row r="21" spans="1:41" s="18" customFormat="1" ht="14" x14ac:dyDescent="0.3">
      <c r="A21" s="6" t="s">
        <v>22</v>
      </c>
      <c r="B21" s="7" t="s">
        <v>52</v>
      </c>
      <c r="C21" s="9">
        <v>0</v>
      </c>
      <c r="D21" s="30">
        <v>2</v>
      </c>
      <c r="E21" s="7">
        <v>1955</v>
      </c>
      <c r="F21" s="7">
        <v>2</v>
      </c>
      <c r="G21" s="9">
        <v>3</v>
      </c>
      <c r="H21" s="9">
        <v>1</v>
      </c>
      <c r="I21" s="7">
        <v>14</v>
      </c>
      <c r="J21" s="7">
        <v>6</v>
      </c>
      <c r="K21" s="7">
        <v>229</v>
      </c>
      <c r="L21" s="10">
        <v>36594</v>
      </c>
      <c r="M21" s="31">
        <v>1</v>
      </c>
      <c r="N21" s="7">
        <v>6</v>
      </c>
      <c r="O21" s="9">
        <v>1</v>
      </c>
      <c r="P21" s="11">
        <v>169</v>
      </c>
      <c r="Q21" s="9" t="s">
        <v>23</v>
      </c>
      <c r="R21" s="9" t="s">
        <v>25</v>
      </c>
      <c r="S21" s="9">
        <f>76+42</f>
        <v>118</v>
      </c>
      <c r="T21" s="9">
        <f>33+18</f>
        <v>51</v>
      </c>
      <c r="U21" s="7">
        <v>143</v>
      </c>
      <c r="V21" s="7">
        <v>13</v>
      </c>
      <c r="W21" s="7">
        <v>7</v>
      </c>
      <c r="X21" s="7">
        <v>1</v>
      </c>
      <c r="Y21" s="7">
        <f t="shared" si="2"/>
        <v>164</v>
      </c>
      <c r="Z21" s="7">
        <f t="shared" si="3"/>
        <v>156</v>
      </c>
      <c r="AA21" s="12">
        <f t="shared" si="4"/>
        <v>104</v>
      </c>
      <c r="AB21" s="13">
        <f t="shared" si="5"/>
        <v>91.666666666666657</v>
      </c>
      <c r="AC21" s="14">
        <f t="shared" si="6"/>
        <v>87.195121951219505</v>
      </c>
      <c r="AD21" s="14">
        <f t="shared" si="7"/>
        <v>84.615384615384613</v>
      </c>
      <c r="AE21" s="10">
        <v>36600</v>
      </c>
      <c r="AF21" s="10">
        <v>36600</v>
      </c>
      <c r="AG21" s="12">
        <v>2000</v>
      </c>
      <c r="AH21" s="15">
        <v>44.736986301369861</v>
      </c>
      <c r="AI21" s="8">
        <v>39155</v>
      </c>
      <c r="AJ21" s="10">
        <v>39254</v>
      </c>
      <c r="AK21" s="16">
        <v>2007</v>
      </c>
      <c r="AL21" s="15">
        <v>52.008219178082193</v>
      </c>
      <c r="AM21" s="17">
        <f t="shared" si="9"/>
        <v>7.2712328767123289</v>
      </c>
      <c r="AN21" s="15">
        <v>7</v>
      </c>
      <c r="AO21" s="9">
        <v>1</v>
      </c>
    </row>
    <row r="22" spans="1:41" s="18" customFormat="1" ht="14" x14ac:dyDescent="0.3">
      <c r="A22" s="6" t="s">
        <v>22</v>
      </c>
      <c r="B22" s="7" t="s">
        <v>53</v>
      </c>
      <c r="C22" s="9">
        <v>0</v>
      </c>
      <c r="D22" s="9">
        <v>2</v>
      </c>
      <c r="E22" s="9">
        <v>1951</v>
      </c>
      <c r="F22" s="7">
        <v>5</v>
      </c>
      <c r="G22" s="7">
        <v>3</v>
      </c>
      <c r="H22" s="9">
        <v>1</v>
      </c>
      <c r="I22" s="7">
        <v>15</v>
      </c>
      <c r="J22" s="7">
        <v>52</v>
      </c>
      <c r="K22" s="7">
        <v>4360</v>
      </c>
      <c r="L22" s="10">
        <v>38141</v>
      </c>
      <c r="M22" s="31">
        <v>1</v>
      </c>
      <c r="N22" s="7">
        <v>4</v>
      </c>
      <c r="O22" s="9">
        <v>1</v>
      </c>
      <c r="P22" s="11">
        <v>141</v>
      </c>
      <c r="Q22" s="9" t="s">
        <v>26</v>
      </c>
      <c r="R22" s="9" t="s">
        <v>27</v>
      </c>
      <c r="S22" s="9">
        <f>44+33</f>
        <v>77</v>
      </c>
      <c r="T22" s="9">
        <f>35+14+15</f>
        <v>64</v>
      </c>
      <c r="U22" s="7">
        <v>96</v>
      </c>
      <c r="V22" s="7">
        <v>28</v>
      </c>
      <c r="W22" s="7">
        <v>3</v>
      </c>
      <c r="X22" s="7">
        <v>0</v>
      </c>
      <c r="Y22" s="7">
        <f t="shared" si="2"/>
        <v>127</v>
      </c>
      <c r="Z22" s="7">
        <f t="shared" si="3"/>
        <v>124</v>
      </c>
      <c r="AA22" s="12">
        <f t="shared" si="4"/>
        <v>83</v>
      </c>
      <c r="AB22" s="13">
        <f t="shared" si="5"/>
        <v>77.41935483870968</v>
      </c>
      <c r="AC22" s="14">
        <f t="shared" si="6"/>
        <v>75.590551181102356</v>
      </c>
      <c r="AD22" s="14">
        <f t="shared" si="7"/>
        <v>68.085106382978722</v>
      </c>
      <c r="AE22" s="21">
        <v>38141</v>
      </c>
      <c r="AF22" s="21">
        <v>38141</v>
      </c>
      <c r="AG22" s="9">
        <v>2004</v>
      </c>
      <c r="AH22" s="15">
        <v>53.221917808219175</v>
      </c>
      <c r="AI22" s="10">
        <v>40696</v>
      </c>
      <c r="AJ22" s="10">
        <v>39198</v>
      </c>
      <c r="AK22" s="16">
        <v>2012</v>
      </c>
      <c r="AL22" s="15">
        <v>56.11780821917808</v>
      </c>
      <c r="AM22" s="17">
        <f t="shared" si="9"/>
        <v>2.8958904109589043</v>
      </c>
      <c r="AN22" s="27">
        <f>(AJ22-AE22)/365</f>
        <v>2.8958904109589043</v>
      </c>
      <c r="AO22" s="9">
        <v>1</v>
      </c>
    </row>
    <row r="23" spans="1:41" s="18" customFormat="1" ht="14" x14ac:dyDescent="0.3">
      <c r="A23" s="6" t="s">
        <v>22</v>
      </c>
      <c r="B23" s="7" t="s">
        <v>54</v>
      </c>
      <c r="C23" s="9">
        <v>0</v>
      </c>
      <c r="D23" s="30">
        <v>1</v>
      </c>
      <c r="E23" s="7">
        <v>1949</v>
      </c>
      <c r="F23" s="7">
        <v>1</v>
      </c>
      <c r="G23" s="7">
        <v>1</v>
      </c>
      <c r="H23" s="9">
        <v>1</v>
      </c>
      <c r="I23" s="7">
        <v>15</v>
      </c>
      <c r="J23" s="7">
        <v>52</v>
      </c>
      <c r="K23" s="7">
        <v>4360</v>
      </c>
      <c r="L23" s="10">
        <v>38141</v>
      </c>
      <c r="M23" s="31">
        <v>1</v>
      </c>
      <c r="N23" s="7">
        <v>3</v>
      </c>
      <c r="O23" s="9">
        <v>1</v>
      </c>
      <c r="P23" s="11">
        <v>141</v>
      </c>
      <c r="Q23" s="9" t="s">
        <v>26</v>
      </c>
      <c r="R23" s="9" t="s">
        <v>27</v>
      </c>
      <c r="S23" s="9">
        <f>44+33</f>
        <v>77</v>
      </c>
      <c r="T23" s="9">
        <f>35+14+15</f>
        <v>64</v>
      </c>
      <c r="U23" s="7">
        <v>96</v>
      </c>
      <c r="V23" s="7">
        <v>22</v>
      </c>
      <c r="W23" s="7">
        <v>9</v>
      </c>
      <c r="X23" s="7">
        <v>0</v>
      </c>
      <c r="Y23" s="7">
        <f t="shared" si="2"/>
        <v>127</v>
      </c>
      <c r="Z23" s="7">
        <f t="shared" si="3"/>
        <v>118</v>
      </c>
      <c r="AA23" s="12">
        <f t="shared" si="4"/>
        <v>79</v>
      </c>
      <c r="AB23" s="13">
        <f t="shared" si="5"/>
        <v>81.355932203389841</v>
      </c>
      <c r="AC23" s="14">
        <f t="shared" si="6"/>
        <v>75.590551181102356</v>
      </c>
      <c r="AD23" s="14">
        <f t="shared" si="7"/>
        <v>68.085106382978722</v>
      </c>
      <c r="AE23" s="21">
        <v>38141</v>
      </c>
      <c r="AF23" s="21">
        <v>38141</v>
      </c>
      <c r="AG23" s="12">
        <v>2004</v>
      </c>
      <c r="AH23" s="15">
        <v>55.246575342465754</v>
      </c>
      <c r="AI23" s="8">
        <v>40696</v>
      </c>
      <c r="AJ23" s="10">
        <v>40976</v>
      </c>
      <c r="AK23" s="16">
        <v>2012</v>
      </c>
      <c r="AL23" s="15">
        <v>63.013698630136986</v>
      </c>
      <c r="AM23" s="17">
        <f t="shared" si="9"/>
        <v>7.7671232876712333</v>
      </c>
      <c r="AN23" s="15">
        <v>7</v>
      </c>
      <c r="AO23" s="9">
        <v>1</v>
      </c>
    </row>
    <row r="24" spans="1:41" s="18" customFormat="1" ht="14" x14ac:dyDescent="0.3">
      <c r="A24" s="6" t="s">
        <v>22</v>
      </c>
      <c r="B24" s="7" t="s">
        <v>55</v>
      </c>
      <c r="C24" s="9">
        <v>1</v>
      </c>
      <c r="D24" s="30">
        <v>2</v>
      </c>
      <c r="E24" s="7">
        <v>1957</v>
      </c>
      <c r="F24" s="7">
        <v>1</v>
      </c>
      <c r="G24" s="7">
        <v>1</v>
      </c>
      <c r="H24" s="9">
        <v>1</v>
      </c>
      <c r="I24" s="7">
        <v>15</v>
      </c>
      <c r="J24" s="7">
        <v>52</v>
      </c>
      <c r="K24" s="7">
        <v>4360</v>
      </c>
      <c r="L24" s="10">
        <v>38141</v>
      </c>
      <c r="M24" s="31">
        <v>1</v>
      </c>
      <c r="N24" s="7">
        <v>4</v>
      </c>
      <c r="O24" s="9">
        <v>1</v>
      </c>
      <c r="P24" s="11">
        <v>141</v>
      </c>
      <c r="Q24" s="9" t="s">
        <v>26</v>
      </c>
      <c r="R24" s="9" t="s">
        <v>27</v>
      </c>
      <c r="S24" s="9">
        <f>44+33</f>
        <v>77</v>
      </c>
      <c r="T24" s="9">
        <f>35+14+15</f>
        <v>64</v>
      </c>
      <c r="U24" s="7">
        <v>97</v>
      </c>
      <c r="V24" s="7">
        <v>22</v>
      </c>
      <c r="W24" s="7">
        <v>8</v>
      </c>
      <c r="X24" s="7">
        <v>0</v>
      </c>
      <c r="Y24" s="7">
        <f t="shared" si="2"/>
        <v>127</v>
      </c>
      <c r="Z24" s="7">
        <f t="shared" si="3"/>
        <v>119</v>
      </c>
      <c r="AA24" s="12">
        <f t="shared" si="4"/>
        <v>80</v>
      </c>
      <c r="AB24" s="13">
        <f t="shared" si="5"/>
        <v>81.512605042016801</v>
      </c>
      <c r="AC24" s="14">
        <f t="shared" si="6"/>
        <v>76.377952755905511</v>
      </c>
      <c r="AD24" s="14">
        <f t="shared" si="7"/>
        <v>68.794326241134755</v>
      </c>
      <c r="AE24" s="21">
        <v>38141</v>
      </c>
      <c r="AF24" s="21">
        <v>38141</v>
      </c>
      <c r="AG24" s="12">
        <v>2004</v>
      </c>
      <c r="AH24" s="15">
        <v>46.490410958904107</v>
      </c>
      <c r="AI24" s="10">
        <f>(AE24+(365*7))</f>
        <v>40696</v>
      </c>
      <c r="AJ24" s="10">
        <v>40976</v>
      </c>
      <c r="AK24" s="16">
        <v>2012</v>
      </c>
      <c r="AL24" s="15">
        <v>54.257534246575339</v>
      </c>
      <c r="AM24" s="17">
        <f t="shared" si="9"/>
        <v>7.7671232876712333</v>
      </c>
      <c r="AN24" s="15">
        <v>7</v>
      </c>
      <c r="AO24" s="9">
        <v>1</v>
      </c>
    </row>
    <row r="25" spans="1:41" s="18" customFormat="1" ht="14" x14ac:dyDescent="0.3">
      <c r="A25" s="6" t="s">
        <v>22</v>
      </c>
      <c r="B25" s="7" t="s">
        <v>56</v>
      </c>
      <c r="C25" s="9">
        <v>0</v>
      </c>
      <c r="D25" s="30">
        <v>2</v>
      </c>
      <c r="E25" s="7">
        <v>1951</v>
      </c>
      <c r="F25" s="7">
        <v>4</v>
      </c>
      <c r="G25" s="7">
        <v>3</v>
      </c>
      <c r="H25" s="9">
        <v>1</v>
      </c>
      <c r="I25" s="7">
        <v>16</v>
      </c>
      <c r="J25" s="7">
        <v>10</v>
      </c>
      <c r="K25" s="7">
        <v>790</v>
      </c>
      <c r="L25" s="10">
        <v>39198</v>
      </c>
      <c r="M25" s="31">
        <v>1</v>
      </c>
      <c r="N25" s="7">
        <v>4</v>
      </c>
      <c r="O25" s="9">
        <v>1</v>
      </c>
      <c r="P25" s="11">
        <v>149</v>
      </c>
      <c r="Q25" s="9" t="s">
        <v>28</v>
      </c>
      <c r="R25" s="9" t="s">
        <v>27</v>
      </c>
      <c r="S25" s="9">
        <f t="shared" ref="S25:S32" si="10">53+23</f>
        <v>76</v>
      </c>
      <c r="T25" s="9">
        <f t="shared" ref="T25:T32" si="11">37+23+13</f>
        <v>73</v>
      </c>
      <c r="U25" s="7">
        <v>132</v>
      </c>
      <c r="V25" s="7">
        <v>8</v>
      </c>
      <c r="W25" s="7">
        <v>4</v>
      </c>
      <c r="X25" s="7">
        <v>0</v>
      </c>
      <c r="Y25" s="7">
        <f t="shared" si="2"/>
        <v>144</v>
      </c>
      <c r="Z25" s="7">
        <f t="shared" si="3"/>
        <v>140</v>
      </c>
      <c r="AA25" s="12">
        <f t="shared" si="4"/>
        <v>94</v>
      </c>
      <c r="AB25" s="13">
        <f t="shared" si="5"/>
        <v>94.285714285714278</v>
      </c>
      <c r="AC25" s="14">
        <f t="shared" si="6"/>
        <v>91.666666666666657</v>
      </c>
      <c r="AD25" s="14">
        <f t="shared" si="7"/>
        <v>88.590604026845639</v>
      </c>
      <c r="AE25" s="10">
        <v>39198</v>
      </c>
      <c r="AF25" s="10">
        <v>39198</v>
      </c>
      <c r="AG25" s="7">
        <v>2007</v>
      </c>
      <c r="AH25" s="15">
        <v>56.11780821917808</v>
      </c>
      <c r="AI25" s="8">
        <v>40696</v>
      </c>
      <c r="AJ25" s="10">
        <v>40976</v>
      </c>
      <c r="AK25" s="16">
        <v>2012</v>
      </c>
      <c r="AL25" s="15">
        <v>60.989041095890414</v>
      </c>
      <c r="AM25" s="17">
        <f t="shared" si="9"/>
        <v>4.8712328767123285</v>
      </c>
      <c r="AN25" s="15">
        <f>(AJ25-AE25)/365</f>
        <v>4.8712328767123285</v>
      </c>
      <c r="AO25" s="9">
        <v>1</v>
      </c>
    </row>
    <row r="26" spans="1:41" s="18" customFormat="1" ht="14" x14ac:dyDescent="0.3">
      <c r="A26" s="6" t="s">
        <v>22</v>
      </c>
      <c r="B26" s="7" t="s">
        <v>57</v>
      </c>
      <c r="C26" s="9">
        <v>0</v>
      </c>
      <c r="D26" s="30">
        <v>1</v>
      </c>
      <c r="E26" s="7">
        <v>1946</v>
      </c>
      <c r="F26" s="7">
        <v>5</v>
      </c>
      <c r="G26" s="7">
        <v>1</v>
      </c>
      <c r="H26" s="9">
        <v>1</v>
      </c>
      <c r="I26" s="7">
        <v>16</v>
      </c>
      <c r="J26" s="7">
        <v>10</v>
      </c>
      <c r="K26" s="7">
        <v>796</v>
      </c>
      <c r="L26" s="10">
        <v>39198</v>
      </c>
      <c r="M26" s="31">
        <v>1</v>
      </c>
      <c r="N26" s="7">
        <v>1</v>
      </c>
      <c r="O26" s="9">
        <v>1</v>
      </c>
      <c r="P26" s="11">
        <v>149</v>
      </c>
      <c r="Q26" s="9" t="s">
        <v>28</v>
      </c>
      <c r="R26" s="9" t="s">
        <v>27</v>
      </c>
      <c r="S26" s="9">
        <f t="shared" si="10"/>
        <v>76</v>
      </c>
      <c r="T26" s="9">
        <f t="shared" si="11"/>
        <v>73</v>
      </c>
      <c r="U26" s="7">
        <v>133</v>
      </c>
      <c r="V26" s="7">
        <v>8</v>
      </c>
      <c r="W26" s="7">
        <v>2</v>
      </c>
      <c r="X26" s="7">
        <v>1</v>
      </c>
      <c r="Y26" s="7">
        <f t="shared" si="2"/>
        <v>144</v>
      </c>
      <c r="Z26" s="7">
        <f t="shared" si="3"/>
        <v>141</v>
      </c>
      <c r="AA26" s="12">
        <f t="shared" si="4"/>
        <v>94</v>
      </c>
      <c r="AB26" s="13">
        <f t="shared" si="5"/>
        <v>94.326241134751783</v>
      </c>
      <c r="AC26" s="14">
        <f t="shared" si="6"/>
        <v>92.361111111111114</v>
      </c>
      <c r="AD26" s="14">
        <f t="shared" si="7"/>
        <v>89.261744966442961</v>
      </c>
      <c r="AE26" s="10">
        <v>39198</v>
      </c>
      <c r="AF26" s="10">
        <v>39198</v>
      </c>
      <c r="AG26" s="12">
        <v>2007</v>
      </c>
      <c r="AH26" s="15">
        <v>60.591780821917808</v>
      </c>
      <c r="AI26" s="10">
        <v>41754</v>
      </c>
      <c r="AJ26" s="10">
        <v>41823</v>
      </c>
      <c r="AK26" s="16">
        <v>2014</v>
      </c>
      <c r="AL26" s="15">
        <v>67.783561643835611</v>
      </c>
      <c r="AM26" s="17">
        <f t="shared" si="9"/>
        <v>7.1917808219178081</v>
      </c>
      <c r="AN26" s="15">
        <v>7.0054794520547947</v>
      </c>
      <c r="AO26" s="9">
        <v>1</v>
      </c>
    </row>
    <row r="27" spans="1:41" s="18" customFormat="1" ht="14" x14ac:dyDescent="0.3">
      <c r="A27" s="6" t="s">
        <v>22</v>
      </c>
      <c r="B27" s="7" t="s">
        <v>58</v>
      </c>
      <c r="C27" s="9">
        <v>1</v>
      </c>
      <c r="D27" s="30">
        <v>2</v>
      </c>
      <c r="E27" s="9">
        <v>1962</v>
      </c>
      <c r="F27" s="7">
        <v>2</v>
      </c>
      <c r="G27" s="7">
        <v>3</v>
      </c>
      <c r="H27" s="9">
        <v>1</v>
      </c>
      <c r="I27" s="7">
        <v>16</v>
      </c>
      <c r="J27" s="7">
        <v>10</v>
      </c>
      <c r="K27" s="7">
        <v>796</v>
      </c>
      <c r="L27" s="10">
        <v>39198</v>
      </c>
      <c r="M27" s="31">
        <v>1</v>
      </c>
      <c r="N27" s="7">
        <v>6</v>
      </c>
      <c r="O27" s="9">
        <v>1</v>
      </c>
      <c r="P27" s="12">
        <v>149</v>
      </c>
      <c r="Q27" s="9" t="s">
        <v>28</v>
      </c>
      <c r="R27" s="9" t="s">
        <v>27</v>
      </c>
      <c r="S27" s="9">
        <f t="shared" si="10"/>
        <v>76</v>
      </c>
      <c r="T27" s="9">
        <f t="shared" si="11"/>
        <v>73</v>
      </c>
      <c r="U27" s="16">
        <v>86</v>
      </c>
      <c r="V27" s="7">
        <v>50</v>
      </c>
      <c r="W27" s="7">
        <v>5</v>
      </c>
      <c r="X27" s="7">
        <v>3</v>
      </c>
      <c r="Y27" s="7">
        <f t="shared" si="2"/>
        <v>144</v>
      </c>
      <c r="Z27" s="7">
        <f t="shared" si="3"/>
        <v>136</v>
      </c>
      <c r="AA27" s="12">
        <f t="shared" si="4"/>
        <v>91</v>
      </c>
      <c r="AB27" s="13">
        <f t="shared" si="5"/>
        <v>63.235294117647058</v>
      </c>
      <c r="AC27" s="14">
        <f t="shared" si="6"/>
        <v>59.722222222222221</v>
      </c>
      <c r="AD27" s="14">
        <f t="shared" si="7"/>
        <v>57.718120805369132</v>
      </c>
      <c r="AE27" s="9"/>
      <c r="AF27" s="9"/>
      <c r="AG27" s="9"/>
      <c r="AH27" s="15"/>
      <c r="AI27" s="7"/>
      <c r="AJ27" s="22"/>
      <c r="AK27" s="28"/>
      <c r="AL27" s="23"/>
      <c r="AM27" s="17"/>
      <c r="AN27" s="22"/>
      <c r="AO27" s="9">
        <v>1</v>
      </c>
    </row>
    <row r="28" spans="1:41" s="18" customFormat="1" ht="14" x14ac:dyDescent="0.3">
      <c r="A28" s="6" t="s">
        <v>22</v>
      </c>
      <c r="B28" s="7" t="s">
        <v>59</v>
      </c>
      <c r="C28" s="9">
        <v>0</v>
      </c>
      <c r="D28" s="30">
        <v>1</v>
      </c>
      <c r="E28" s="7">
        <v>1959</v>
      </c>
      <c r="F28" s="7">
        <v>1</v>
      </c>
      <c r="G28" s="7">
        <v>1</v>
      </c>
      <c r="H28" s="9">
        <v>1</v>
      </c>
      <c r="I28" s="7">
        <v>16</v>
      </c>
      <c r="J28" s="7">
        <v>10</v>
      </c>
      <c r="K28" s="7">
        <v>796</v>
      </c>
      <c r="L28" s="10">
        <v>39198</v>
      </c>
      <c r="M28" s="31">
        <v>1</v>
      </c>
      <c r="N28" s="7">
        <v>1</v>
      </c>
      <c r="O28" s="9">
        <v>1</v>
      </c>
      <c r="P28" s="11">
        <v>149</v>
      </c>
      <c r="Q28" s="9" t="s">
        <v>28</v>
      </c>
      <c r="R28" s="9" t="s">
        <v>27</v>
      </c>
      <c r="S28" s="9">
        <f t="shared" si="10"/>
        <v>76</v>
      </c>
      <c r="T28" s="9">
        <f t="shared" si="11"/>
        <v>73</v>
      </c>
      <c r="U28" s="7">
        <v>130</v>
      </c>
      <c r="V28" s="7">
        <v>9</v>
      </c>
      <c r="W28" s="7">
        <v>4</v>
      </c>
      <c r="X28" s="7">
        <v>1</v>
      </c>
      <c r="Y28" s="7">
        <f t="shared" si="2"/>
        <v>144</v>
      </c>
      <c r="Z28" s="7">
        <f t="shared" si="3"/>
        <v>139</v>
      </c>
      <c r="AA28" s="12">
        <f t="shared" si="4"/>
        <v>93</v>
      </c>
      <c r="AB28" s="13">
        <f t="shared" si="5"/>
        <v>93.525179856115102</v>
      </c>
      <c r="AC28" s="14">
        <f t="shared" si="6"/>
        <v>90.277777777777786</v>
      </c>
      <c r="AD28" s="14">
        <f t="shared" si="7"/>
        <v>87.24832214765101</v>
      </c>
      <c r="AE28" s="10">
        <v>39254</v>
      </c>
      <c r="AF28" s="10">
        <v>39254</v>
      </c>
      <c r="AG28" s="12">
        <v>2007</v>
      </c>
      <c r="AH28" s="15">
        <v>48.452054794520549</v>
      </c>
      <c r="AI28" s="10">
        <v>41810</v>
      </c>
      <c r="AJ28" s="10">
        <v>41823</v>
      </c>
      <c r="AK28" s="16">
        <v>2014</v>
      </c>
      <c r="AL28" s="15">
        <v>55.490410958904107</v>
      </c>
      <c r="AM28" s="17">
        <f t="shared" ref="AM28:AM41" si="12">(AJ28-AE28)/365</f>
        <v>7.0383561643835613</v>
      </c>
      <c r="AN28" s="15">
        <v>7.0054794520547947</v>
      </c>
      <c r="AO28" s="9">
        <v>1</v>
      </c>
    </row>
    <row r="29" spans="1:41" s="18" customFormat="1" ht="14" x14ac:dyDescent="0.3">
      <c r="A29" s="6" t="s">
        <v>22</v>
      </c>
      <c r="B29" s="7" t="s">
        <v>60</v>
      </c>
      <c r="C29" s="9">
        <v>2</v>
      </c>
      <c r="D29" s="30">
        <v>2</v>
      </c>
      <c r="E29" s="7">
        <v>1968</v>
      </c>
      <c r="F29" s="7">
        <v>2</v>
      </c>
      <c r="G29" s="7">
        <v>2</v>
      </c>
      <c r="H29" s="9">
        <v>1</v>
      </c>
      <c r="I29" s="7">
        <v>16</v>
      </c>
      <c r="J29" s="7">
        <v>10</v>
      </c>
      <c r="K29" s="7">
        <v>796</v>
      </c>
      <c r="L29" s="10">
        <v>39198</v>
      </c>
      <c r="M29" s="31">
        <v>1</v>
      </c>
      <c r="N29" s="7">
        <v>1</v>
      </c>
      <c r="O29" s="9">
        <v>1</v>
      </c>
      <c r="P29" s="30">
        <v>149</v>
      </c>
      <c r="Q29" s="9" t="s">
        <v>28</v>
      </c>
      <c r="R29" s="9" t="s">
        <v>27</v>
      </c>
      <c r="S29" s="9">
        <f t="shared" si="10"/>
        <v>76</v>
      </c>
      <c r="T29" s="9">
        <f t="shared" si="11"/>
        <v>73</v>
      </c>
      <c r="U29" s="7">
        <v>132</v>
      </c>
      <c r="V29" s="7">
        <v>11</v>
      </c>
      <c r="W29" s="7">
        <v>0</v>
      </c>
      <c r="X29" s="7">
        <v>1</v>
      </c>
      <c r="Y29" s="7">
        <f t="shared" si="2"/>
        <v>144</v>
      </c>
      <c r="Z29" s="7">
        <f t="shared" si="3"/>
        <v>143</v>
      </c>
      <c r="AA29" s="12">
        <f t="shared" si="4"/>
        <v>96</v>
      </c>
      <c r="AB29" s="13">
        <f t="shared" si="5"/>
        <v>92.307692307692307</v>
      </c>
      <c r="AC29" s="14">
        <f t="shared" si="6"/>
        <v>91.666666666666657</v>
      </c>
      <c r="AD29" s="14">
        <f t="shared" si="7"/>
        <v>88.590604026845639</v>
      </c>
      <c r="AE29" s="10">
        <v>39254</v>
      </c>
      <c r="AF29" s="10">
        <v>39254</v>
      </c>
      <c r="AG29" s="12">
        <v>2007</v>
      </c>
      <c r="AH29" s="15">
        <v>39.065753424657537</v>
      </c>
      <c r="AI29" s="10">
        <v>41810</v>
      </c>
      <c r="AJ29" s="10">
        <v>41823</v>
      </c>
      <c r="AK29" s="16">
        <v>2014</v>
      </c>
      <c r="AL29" s="15">
        <v>46.104109589041094</v>
      </c>
      <c r="AM29" s="17">
        <f t="shared" si="12"/>
        <v>7.0383561643835613</v>
      </c>
      <c r="AN29" s="15">
        <v>7.0054794520547947</v>
      </c>
      <c r="AO29" s="9">
        <v>1</v>
      </c>
    </row>
    <row r="30" spans="1:41" s="18" customFormat="1" ht="14" x14ac:dyDescent="0.3">
      <c r="A30" s="6" t="s">
        <v>22</v>
      </c>
      <c r="B30" s="7" t="s">
        <v>61</v>
      </c>
      <c r="C30" s="9">
        <v>0</v>
      </c>
      <c r="D30" s="30">
        <v>1</v>
      </c>
      <c r="E30" s="7">
        <v>1947</v>
      </c>
      <c r="F30" s="7">
        <v>1</v>
      </c>
      <c r="G30" s="7">
        <v>1</v>
      </c>
      <c r="H30" s="9">
        <v>1</v>
      </c>
      <c r="I30" s="7">
        <v>16</v>
      </c>
      <c r="J30" s="7">
        <v>10</v>
      </c>
      <c r="K30" s="7">
        <v>796</v>
      </c>
      <c r="L30" s="10">
        <v>39198</v>
      </c>
      <c r="M30" s="31">
        <v>1</v>
      </c>
      <c r="N30" s="7">
        <v>5</v>
      </c>
      <c r="O30" s="9">
        <v>1</v>
      </c>
      <c r="P30" s="11">
        <v>149</v>
      </c>
      <c r="Q30" s="9" t="s">
        <v>28</v>
      </c>
      <c r="R30" s="9" t="s">
        <v>27</v>
      </c>
      <c r="S30" s="9">
        <f t="shared" si="10"/>
        <v>76</v>
      </c>
      <c r="T30" s="9">
        <f t="shared" si="11"/>
        <v>73</v>
      </c>
      <c r="U30" s="7">
        <v>135</v>
      </c>
      <c r="V30" s="7">
        <v>7</v>
      </c>
      <c r="W30" s="7">
        <v>2</v>
      </c>
      <c r="X30" s="7">
        <v>0</v>
      </c>
      <c r="Y30" s="7">
        <f t="shared" si="2"/>
        <v>144</v>
      </c>
      <c r="Z30" s="7">
        <f t="shared" si="3"/>
        <v>142</v>
      </c>
      <c r="AA30" s="12">
        <f t="shared" si="4"/>
        <v>95</v>
      </c>
      <c r="AB30" s="13">
        <f t="shared" si="5"/>
        <v>95.070422535211264</v>
      </c>
      <c r="AC30" s="14">
        <f t="shared" si="6"/>
        <v>93.75</v>
      </c>
      <c r="AD30" s="14">
        <f t="shared" si="7"/>
        <v>90.604026845637591</v>
      </c>
      <c r="AE30" s="10">
        <v>39254</v>
      </c>
      <c r="AF30" s="10">
        <v>39254</v>
      </c>
      <c r="AG30" s="12">
        <v>2007</v>
      </c>
      <c r="AH30" s="15">
        <v>59.534246575342465</v>
      </c>
      <c r="AI30" s="10">
        <v>41810</v>
      </c>
      <c r="AJ30" s="10">
        <v>41823</v>
      </c>
      <c r="AK30" s="16">
        <v>2014</v>
      </c>
      <c r="AL30" s="15">
        <v>66.572602739726022</v>
      </c>
      <c r="AM30" s="17">
        <f t="shared" si="12"/>
        <v>7.0383561643835613</v>
      </c>
      <c r="AN30" s="15">
        <v>7.0054794520547947</v>
      </c>
      <c r="AO30" s="9">
        <v>1</v>
      </c>
    </row>
    <row r="31" spans="1:41" s="18" customFormat="1" ht="14" x14ac:dyDescent="0.3">
      <c r="A31" s="6" t="s">
        <v>22</v>
      </c>
      <c r="B31" s="7" t="s">
        <v>62</v>
      </c>
      <c r="C31" s="9">
        <v>1</v>
      </c>
      <c r="D31" s="30">
        <v>1</v>
      </c>
      <c r="E31" s="7">
        <v>1946</v>
      </c>
      <c r="F31" s="7">
        <v>1</v>
      </c>
      <c r="G31" s="7">
        <v>1</v>
      </c>
      <c r="H31" s="9">
        <v>1</v>
      </c>
      <c r="I31" s="7">
        <v>16</v>
      </c>
      <c r="J31" s="7">
        <v>10</v>
      </c>
      <c r="K31" s="7">
        <v>796</v>
      </c>
      <c r="L31" s="10">
        <v>39198</v>
      </c>
      <c r="M31" s="31">
        <v>1</v>
      </c>
      <c r="N31" s="7">
        <v>4</v>
      </c>
      <c r="O31" s="9">
        <v>1</v>
      </c>
      <c r="P31" s="11">
        <v>149</v>
      </c>
      <c r="Q31" s="9" t="s">
        <v>28</v>
      </c>
      <c r="R31" s="9" t="s">
        <v>27</v>
      </c>
      <c r="S31" s="9">
        <f t="shared" si="10"/>
        <v>76</v>
      </c>
      <c r="T31" s="9">
        <f t="shared" si="11"/>
        <v>73</v>
      </c>
      <c r="U31" s="7">
        <v>137</v>
      </c>
      <c r="V31" s="7">
        <v>4</v>
      </c>
      <c r="W31" s="7">
        <v>2</v>
      </c>
      <c r="X31" s="7">
        <v>1</v>
      </c>
      <c r="Y31" s="7">
        <f t="shared" si="2"/>
        <v>144</v>
      </c>
      <c r="Z31" s="7">
        <f t="shared" si="3"/>
        <v>141</v>
      </c>
      <c r="AA31" s="12">
        <f t="shared" si="4"/>
        <v>94</v>
      </c>
      <c r="AB31" s="13">
        <f t="shared" si="5"/>
        <v>97.163120567375884</v>
      </c>
      <c r="AC31" s="14">
        <f t="shared" si="6"/>
        <v>95.138888888888886</v>
      </c>
      <c r="AD31" s="14">
        <f t="shared" si="7"/>
        <v>91.946308724832221</v>
      </c>
      <c r="AE31" s="10">
        <v>39254</v>
      </c>
      <c r="AF31" s="10">
        <v>39254</v>
      </c>
      <c r="AG31" s="12">
        <v>2007</v>
      </c>
      <c r="AH31" s="15">
        <v>61.345205479452055</v>
      </c>
      <c r="AI31" s="10">
        <v>41810</v>
      </c>
      <c r="AJ31" s="10">
        <v>41823</v>
      </c>
      <c r="AK31" s="16">
        <v>2014</v>
      </c>
      <c r="AL31" s="15">
        <v>68.38356164383562</v>
      </c>
      <c r="AM31" s="17">
        <f t="shared" si="12"/>
        <v>7.0383561643835613</v>
      </c>
      <c r="AN31" s="15">
        <v>7.0054794520547947</v>
      </c>
      <c r="AO31" s="9">
        <v>1</v>
      </c>
    </row>
    <row r="32" spans="1:41" s="18" customFormat="1" ht="14" x14ac:dyDescent="0.3">
      <c r="A32" s="6" t="s">
        <v>22</v>
      </c>
      <c r="B32" s="7" t="s">
        <v>63</v>
      </c>
      <c r="C32" s="9">
        <v>0</v>
      </c>
      <c r="D32" s="30">
        <v>2</v>
      </c>
      <c r="E32" s="7">
        <v>1968</v>
      </c>
      <c r="F32" s="7">
        <v>2</v>
      </c>
      <c r="G32" s="7">
        <v>3</v>
      </c>
      <c r="H32" s="9">
        <v>1</v>
      </c>
      <c r="I32" s="7">
        <v>16</v>
      </c>
      <c r="J32" s="7">
        <v>14</v>
      </c>
      <c r="K32" s="7">
        <v>1144</v>
      </c>
      <c r="L32" s="10">
        <v>39254</v>
      </c>
      <c r="M32" s="31">
        <v>1</v>
      </c>
      <c r="N32" s="7">
        <v>6</v>
      </c>
      <c r="O32" s="9">
        <v>1</v>
      </c>
      <c r="P32" s="11">
        <v>149</v>
      </c>
      <c r="Q32" s="9" t="s">
        <v>28</v>
      </c>
      <c r="R32" s="9" t="s">
        <v>27</v>
      </c>
      <c r="S32" s="9">
        <f t="shared" si="10"/>
        <v>76</v>
      </c>
      <c r="T32" s="9">
        <f t="shared" si="11"/>
        <v>73</v>
      </c>
      <c r="U32" s="7">
        <v>133</v>
      </c>
      <c r="V32" s="7">
        <v>6</v>
      </c>
      <c r="W32" s="7">
        <v>9</v>
      </c>
      <c r="X32" s="7">
        <v>0</v>
      </c>
      <c r="Y32" s="7">
        <f t="shared" si="2"/>
        <v>148</v>
      </c>
      <c r="Z32" s="7">
        <f t="shared" si="3"/>
        <v>139</v>
      </c>
      <c r="AA32" s="12">
        <f t="shared" si="4"/>
        <v>93</v>
      </c>
      <c r="AB32" s="13">
        <f t="shared" si="5"/>
        <v>95.683453237410077</v>
      </c>
      <c r="AC32" s="14">
        <f t="shared" si="6"/>
        <v>89.86486486486487</v>
      </c>
      <c r="AD32" s="14">
        <f t="shared" si="7"/>
        <v>89.261744966442961</v>
      </c>
      <c r="AE32" s="10">
        <v>39254</v>
      </c>
      <c r="AF32" s="10">
        <v>39254</v>
      </c>
      <c r="AG32" s="12">
        <v>2007</v>
      </c>
      <c r="AH32" s="15">
        <v>38.9972602739726</v>
      </c>
      <c r="AI32" s="8">
        <v>41810</v>
      </c>
      <c r="AJ32" s="10">
        <v>41823</v>
      </c>
      <c r="AK32" s="16">
        <v>2014</v>
      </c>
      <c r="AL32" s="15">
        <v>46.035616438356165</v>
      </c>
      <c r="AM32" s="17">
        <f t="shared" si="12"/>
        <v>7.0383561643835613</v>
      </c>
      <c r="AN32" s="15">
        <v>7.0054794520547947</v>
      </c>
      <c r="AO32" s="9">
        <v>1</v>
      </c>
    </row>
    <row r="33" spans="1:41" s="18" customFormat="1" ht="14" x14ac:dyDescent="0.3">
      <c r="A33" s="6" t="s">
        <v>22</v>
      </c>
      <c r="B33" s="7" t="s">
        <v>64</v>
      </c>
      <c r="C33" s="9">
        <v>0</v>
      </c>
      <c r="D33" s="7">
        <v>2</v>
      </c>
      <c r="E33" s="7">
        <v>1958</v>
      </c>
      <c r="F33" s="7">
        <v>2</v>
      </c>
      <c r="G33" s="7">
        <v>3</v>
      </c>
      <c r="H33" s="9">
        <v>1</v>
      </c>
      <c r="I33" s="7">
        <v>17</v>
      </c>
      <c r="J33" s="7">
        <v>10</v>
      </c>
      <c r="K33" s="7">
        <v>714</v>
      </c>
      <c r="L33" s="10">
        <v>40976</v>
      </c>
      <c r="M33" s="31">
        <v>1</v>
      </c>
      <c r="N33" s="7">
        <v>4</v>
      </c>
      <c r="O33" s="9">
        <v>1</v>
      </c>
      <c r="P33" s="11">
        <v>149</v>
      </c>
      <c r="Q33" s="31" t="s">
        <v>29</v>
      </c>
      <c r="R33" s="31" t="s">
        <v>30</v>
      </c>
      <c r="S33" s="31">
        <f t="shared" ref="S33:S41" si="13">47+39</f>
        <v>86</v>
      </c>
      <c r="T33" s="31">
        <f t="shared" ref="T33:T41" si="14">19+29+15</f>
        <v>63</v>
      </c>
      <c r="U33" s="7">
        <v>127</v>
      </c>
      <c r="V33" s="7">
        <v>9</v>
      </c>
      <c r="W33" s="7">
        <v>4</v>
      </c>
      <c r="X33" s="7">
        <v>0</v>
      </c>
      <c r="Y33" s="7">
        <f t="shared" si="2"/>
        <v>140</v>
      </c>
      <c r="Z33" s="7">
        <f t="shared" si="3"/>
        <v>136</v>
      </c>
      <c r="AA33" s="12">
        <f t="shared" si="4"/>
        <v>91</v>
      </c>
      <c r="AB33" s="13">
        <f t="shared" si="5"/>
        <v>93.382352941176478</v>
      </c>
      <c r="AC33" s="14">
        <f t="shared" si="6"/>
        <v>90.714285714285708</v>
      </c>
      <c r="AD33" s="14">
        <f t="shared" si="7"/>
        <v>85.234899328859058</v>
      </c>
      <c r="AE33" s="10">
        <v>40976</v>
      </c>
      <c r="AF33" s="10">
        <v>40976</v>
      </c>
      <c r="AG33" s="12">
        <v>2012</v>
      </c>
      <c r="AH33" s="15">
        <v>53.723287671232875</v>
      </c>
      <c r="AI33" s="10">
        <v>43531</v>
      </c>
      <c r="AJ33" s="10">
        <v>43531</v>
      </c>
      <c r="AK33" s="16">
        <v>2014</v>
      </c>
      <c r="AL33" s="15">
        <v>60.723287671232875</v>
      </c>
      <c r="AM33" s="17">
        <f t="shared" si="12"/>
        <v>7</v>
      </c>
      <c r="AN33" s="15">
        <v>7</v>
      </c>
      <c r="AO33" s="9">
        <v>1</v>
      </c>
    </row>
    <row r="34" spans="1:41" s="18" customFormat="1" ht="14" x14ac:dyDescent="0.3">
      <c r="A34" s="6" t="s">
        <v>22</v>
      </c>
      <c r="B34" s="7" t="s">
        <v>65</v>
      </c>
      <c r="C34" s="9">
        <v>0</v>
      </c>
      <c r="D34" s="30">
        <v>2</v>
      </c>
      <c r="E34" s="7">
        <v>1959</v>
      </c>
      <c r="F34" s="7">
        <v>4</v>
      </c>
      <c r="G34" s="7">
        <v>1</v>
      </c>
      <c r="H34" s="9">
        <v>1</v>
      </c>
      <c r="I34" s="7">
        <v>17</v>
      </c>
      <c r="J34" s="7">
        <v>10</v>
      </c>
      <c r="K34" s="7">
        <v>714</v>
      </c>
      <c r="L34" s="10">
        <v>40976</v>
      </c>
      <c r="M34" s="31">
        <v>1</v>
      </c>
      <c r="N34" s="7">
        <v>4</v>
      </c>
      <c r="O34" s="9">
        <v>1</v>
      </c>
      <c r="P34" s="11">
        <v>149</v>
      </c>
      <c r="Q34" s="31" t="s">
        <v>29</v>
      </c>
      <c r="R34" s="31" t="s">
        <v>30</v>
      </c>
      <c r="S34" s="31">
        <f t="shared" si="13"/>
        <v>86</v>
      </c>
      <c r="T34" s="31">
        <f t="shared" si="14"/>
        <v>63</v>
      </c>
      <c r="U34" s="7">
        <v>136</v>
      </c>
      <c r="V34" s="7">
        <v>3</v>
      </c>
      <c r="W34" s="7">
        <v>1</v>
      </c>
      <c r="X34" s="7">
        <v>0</v>
      </c>
      <c r="Y34" s="7">
        <f t="shared" si="2"/>
        <v>140</v>
      </c>
      <c r="Z34" s="7">
        <f t="shared" si="3"/>
        <v>139</v>
      </c>
      <c r="AA34" s="12">
        <f t="shared" si="4"/>
        <v>93</v>
      </c>
      <c r="AB34" s="13">
        <f t="shared" si="5"/>
        <v>97.841726618705039</v>
      </c>
      <c r="AC34" s="14">
        <f t="shared" si="6"/>
        <v>97.142857142857139</v>
      </c>
      <c r="AD34" s="14">
        <f t="shared" si="7"/>
        <v>91.275167785234899</v>
      </c>
      <c r="AE34" s="10">
        <v>40976</v>
      </c>
      <c r="AF34" s="10">
        <v>40976</v>
      </c>
      <c r="AG34" s="12">
        <v>2012</v>
      </c>
      <c r="AH34" s="15">
        <v>52.865753424657534</v>
      </c>
      <c r="AI34" s="10">
        <v>43531</v>
      </c>
      <c r="AJ34" s="10">
        <v>43531</v>
      </c>
      <c r="AK34" s="16">
        <v>2019</v>
      </c>
      <c r="AL34" s="15">
        <v>59.865753424657534</v>
      </c>
      <c r="AM34" s="17">
        <f t="shared" si="12"/>
        <v>7</v>
      </c>
      <c r="AN34" s="15">
        <v>7</v>
      </c>
      <c r="AO34" s="9">
        <v>1</v>
      </c>
    </row>
    <row r="35" spans="1:41" s="18" customFormat="1" ht="14" x14ac:dyDescent="0.3">
      <c r="A35" s="6" t="s">
        <v>22</v>
      </c>
      <c r="B35" s="7" t="s">
        <v>66</v>
      </c>
      <c r="C35" s="9">
        <v>0</v>
      </c>
      <c r="D35" s="7">
        <v>1</v>
      </c>
      <c r="E35" s="7">
        <v>1949</v>
      </c>
      <c r="F35" s="7">
        <v>2</v>
      </c>
      <c r="G35" s="7">
        <v>3</v>
      </c>
      <c r="H35" s="9">
        <v>1</v>
      </c>
      <c r="I35" s="7">
        <v>17</v>
      </c>
      <c r="J35" s="7">
        <v>10</v>
      </c>
      <c r="K35" s="7">
        <v>714</v>
      </c>
      <c r="L35" s="10">
        <v>40976</v>
      </c>
      <c r="M35" s="31">
        <v>1</v>
      </c>
      <c r="N35" s="7">
        <v>9</v>
      </c>
      <c r="O35" s="9">
        <v>1</v>
      </c>
      <c r="P35" s="11">
        <v>149</v>
      </c>
      <c r="Q35" s="31" t="s">
        <v>29</v>
      </c>
      <c r="R35" s="31" t="s">
        <v>30</v>
      </c>
      <c r="S35" s="31">
        <f t="shared" si="13"/>
        <v>86</v>
      </c>
      <c r="T35" s="31">
        <f t="shared" si="14"/>
        <v>63</v>
      </c>
      <c r="U35" s="7">
        <v>123</v>
      </c>
      <c r="V35" s="7">
        <v>14</v>
      </c>
      <c r="W35" s="7">
        <v>4</v>
      </c>
      <c r="X35" s="7">
        <v>0</v>
      </c>
      <c r="Y35" s="7">
        <f t="shared" si="2"/>
        <v>141</v>
      </c>
      <c r="Z35" s="7">
        <f t="shared" si="3"/>
        <v>137</v>
      </c>
      <c r="AA35" s="12">
        <f t="shared" si="4"/>
        <v>92</v>
      </c>
      <c r="AB35" s="13">
        <f t="shared" si="5"/>
        <v>89.78102189781022</v>
      </c>
      <c r="AC35" s="14">
        <f t="shared" si="6"/>
        <v>87.2340425531915</v>
      </c>
      <c r="AD35" s="14">
        <f t="shared" si="7"/>
        <v>82.550335570469798</v>
      </c>
      <c r="AE35" s="10">
        <v>40976</v>
      </c>
      <c r="AF35" s="10">
        <v>40976</v>
      </c>
      <c r="AG35" s="12">
        <v>2012</v>
      </c>
      <c r="AH35" s="15">
        <v>62.728767123287675</v>
      </c>
      <c r="AI35" s="10">
        <v>43531</v>
      </c>
      <c r="AJ35" s="8">
        <v>43263</v>
      </c>
      <c r="AK35" s="16">
        <v>2019</v>
      </c>
      <c r="AL35" s="15">
        <v>68.9945205479452</v>
      </c>
      <c r="AM35" s="17">
        <f t="shared" si="12"/>
        <v>6.2657534246575342</v>
      </c>
      <c r="AN35" s="15">
        <v>6.35</v>
      </c>
      <c r="AO35" s="9">
        <v>1</v>
      </c>
    </row>
    <row r="36" spans="1:41" s="18" customFormat="1" ht="14" x14ac:dyDescent="0.3">
      <c r="A36" s="6" t="s">
        <v>22</v>
      </c>
      <c r="B36" s="7" t="s">
        <v>67</v>
      </c>
      <c r="C36" s="9">
        <v>0</v>
      </c>
      <c r="D36" s="30">
        <v>1</v>
      </c>
      <c r="E36" s="7">
        <v>1958</v>
      </c>
      <c r="F36" s="7">
        <v>1</v>
      </c>
      <c r="G36" s="7">
        <v>1</v>
      </c>
      <c r="H36" s="9">
        <v>1</v>
      </c>
      <c r="I36" s="7">
        <v>17</v>
      </c>
      <c r="J36" s="7">
        <v>51</v>
      </c>
      <c r="K36" s="7">
        <v>5261</v>
      </c>
      <c r="L36" s="10">
        <v>41823</v>
      </c>
      <c r="M36" s="31">
        <v>1</v>
      </c>
      <c r="N36" s="7">
        <v>5</v>
      </c>
      <c r="O36" s="9">
        <v>1</v>
      </c>
      <c r="P36" s="11">
        <v>149</v>
      </c>
      <c r="Q36" s="31" t="s">
        <v>29</v>
      </c>
      <c r="R36" s="31" t="s">
        <v>30</v>
      </c>
      <c r="S36" s="31">
        <f t="shared" si="13"/>
        <v>86</v>
      </c>
      <c r="T36" s="31">
        <f t="shared" si="14"/>
        <v>63</v>
      </c>
      <c r="U36" s="7">
        <v>134</v>
      </c>
      <c r="V36" s="7">
        <v>8</v>
      </c>
      <c r="W36" s="7">
        <v>2</v>
      </c>
      <c r="X36" s="7">
        <v>0</v>
      </c>
      <c r="Y36" s="7">
        <f t="shared" si="2"/>
        <v>144</v>
      </c>
      <c r="Z36" s="7">
        <f t="shared" si="3"/>
        <v>142</v>
      </c>
      <c r="AA36" s="12">
        <f t="shared" si="4"/>
        <v>95</v>
      </c>
      <c r="AB36" s="13">
        <f t="shared" si="5"/>
        <v>94.366197183098592</v>
      </c>
      <c r="AC36" s="14">
        <f t="shared" si="6"/>
        <v>93.055555555555557</v>
      </c>
      <c r="AD36" s="14">
        <f t="shared" si="7"/>
        <v>89.932885906040269</v>
      </c>
      <c r="AE36" s="8">
        <v>41835</v>
      </c>
      <c r="AF36" s="8">
        <v>41835</v>
      </c>
      <c r="AG36" s="7">
        <v>2014</v>
      </c>
      <c r="AH36" s="15">
        <v>56.065753424657537</v>
      </c>
      <c r="AI36" s="10">
        <v>44391</v>
      </c>
      <c r="AJ36" s="10">
        <v>44391</v>
      </c>
      <c r="AK36" s="16">
        <v>2021</v>
      </c>
      <c r="AL36" s="15">
        <v>63.06849315068493</v>
      </c>
      <c r="AM36" s="17">
        <f t="shared" si="12"/>
        <v>7.0027397260273974</v>
      </c>
      <c r="AN36" s="15">
        <v>7</v>
      </c>
      <c r="AO36" s="9">
        <v>1</v>
      </c>
    </row>
    <row r="37" spans="1:41" s="18" customFormat="1" ht="14" x14ac:dyDescent="0.3">
      <c r="A37" s="6" t="s">
        <v>22</v>
      </c>
      <c r="B37" s="7" t="s">
        <v>68</v>
      </c>
      <c r="C37" s="9">
        <v>1</v>
      </c>
      <c r="D37" s="30">
        <v>2</v>
      </c>
      <c r="E37" s="7">
        <v>1955</v>
      </c>
      <c r="F37" s="7">
        <v>2</v>
      </c>
      <c r="G37" s="7">
        <v>3</v>
      </c>
      <c r="H37" s="9">
        <v>1</v>
      </c>
      <c r="I37" s="7">
        <v>17</v>
      </c>
      <c r="J37" s="7">
        <v>51</v>
      </c>
      <c r="K37" s="7">
        <v>5261</v>
      </c>
      <c r="L37" s="10">
        <v>41823</v>
      </c>
      <c r="M37" s="31">
        <v>1</v>
      </c>
      <c r="N37" s="7">
        <v>4</v>
      </c>
      <c r="O37" s="9">
        <v>1</v>
      </c>
      <c r="P37" s="11">
        <v>149</v>
      </c>
      <c r="Q37" s="31" t="s">
        <v>29</v>
      </c>
      <c r="R37" s="31" t="s">
        <v>30</v>
      </c>
      <c r="S37" s="31">
        <f t="shared" si="13"/>
        <v>86</v>
      </c>
      <c r="T37" s="31">
        <f t="shared" si="14"/>
        <v>63</v>
      </c>
      <c r="U37" s="7">
        <v>137</v>
      </c>
      <c r="V37" s="7">
        <v>5</v>
      </c>
      <c r="W37" s="7">
        <v>2</v>
      </c>
      <c r="X37" s="7">
        <v>0</v>
      </c>
      <c r="Y37" s="7">
        <f t="shared" si="2"/>
        <v>144</v>
      </c>
      <c r="Z37" s="7">
        <f t="shared" si="3"/>
        <v>142</v>
      </c>
      <c r="AA37" s="12">
        <f t="shared" si="4"/>
        <v>95</v>
      </c>
      <c r="AB37" s="13">
        <f t="shared" si="5"/>
        <v>96.478873239436624</v>
      </c>
      <c r="AC37" s="14">
        <f t="shared" si="6"/>
        <v>95.138888888888886</v>
      </c>
      <c r="AD37" s="14">
        <f t="shared" si="7"/>
        <v>91.946308724832221</v>
      </c>
      <c r="AE37" s="8">
        <v>41835</v>
      </c>
      <c r="AF37" s="8">
        <v>41835</v>
      </c>
      <c r="AG37" s="12">
        <v>2014</v>
      </c>
      <c r="AH37" s="15">
        <v>59.134246575342466</v>
      </c>
      <c r="AI37" s="10">
        <v>44391</v>
      </c>
      <c r="AJ37" s="10">
        <v>44391</v>
      </c>
      <c r="AK37" s="16">
        <v>2021</v>
      </c>
      <c r="AL37" s="15">
        <v>66.136986301369859</v>
      </c>
      <c r="AM37" s="17">
        <f t="shared" si="12"/>
        <v>7.0027397260273974</v>
      </c>
      <c r="AN37" s="15">
        <v>7</v>
      </c>
      <c r="AO37" s="9">
        <v>1</v>
      </c>
    </row>
    <row r="38" spans="1:41" s="18" customFormat="1" ht="14" x14ac:dyDescent="0.3">
      <c r="A38" s="6" t="s">
        <v>22</v>
      </c>
      <c r="B38" s="7" t="s">
        <v>69</v>
      </c>
      <c r="C38" s="9">
        <v>0</v>
      </c>
      <c r="D38" s="7">
        <v>1</v>
      </c>
      <c r="E38" s="7">
        <v>1969</v>
      </c>
      <c r="F38" s="7">
        <v>2</v>
      </c>
      <c r="G38" s="7">
        <v>3</v>
      </c>
      <c r="H38" s="9">
        <v>1</v>
      </c>
      <c r="I38" s="7">
        <v>17</v>
      </c>
      <c r="J38" s="7">
        <v>51</v>
      </c>
      <c r="K38" s="7">
        <v>5261</v>
      </c>
      <c r="L38" s="10">
        <v>41823</v>
      </c>
      <c r="M38" s="31">
        <v>1</v>
      </c>
      <c r="N38" s="7">
        <v>6</v>
      </c>
      <c r="O38" s="9">
        <v>1</v>
      </c>
      <c r="P38" s="11">
        <v>149</v>
      </c>
      <c r="Q38" s="31" t="s">
        <v>29</v>
      </c>
      <c r="R38" s="31" t="s">
        <v>30</v>
      </c>
      <c r="S38" s="31">
        <f t="shared" si="13"/>
        <v>86</v>
      </c>
      <c r="T38" s="31">
        <f t="shared" si="14"/>
        <v>63</v>
      </c>
      <c r="U38" s="7">
        <v>121</v>
      </c>
      <c r="V38" s="7">
        <v>14</v>
      </c>
      <c r="W38" s="7">
        <v>7</v>
      </c>
      <c r="X38" s="7">
        <v>2</v>
      </c>
      <c r="Y38" s="7">
        <f t="shared" si="2"/>
        <v>144</v>
      </c>
      <c r="Z38" s="7">
        <f t="shared" si="3"/>
        <v>135</v>
      </c>
      <c r="AA38" s="12">
        <f t="shared" si="4"/>
        <v>90</v>
      </c>
      <c r="AB38" s="13">
        <f t="shared" si="5"/>
        <v>89.629629629629619</v>
      </c>
      <c r="AC38" s="14">
        <f t="shared" si="6"/>
        <v>84.027777777777786</v>
      </c>
      <c r="AD38" s="14">
        <f t="shared" si="7"/>
        <v>81.208053691275168</v>
      </c>
      <c r="AE38" s="8">
        <v>41835</v>
      </c>
      <c r="AF38" s="8">
        <v>41835</v>
      </c>
      <c r="AG38" s="12">
        <v>2014</v>
      </c>
      <c r="AH38" s="15">
        <v>45.06849315068493</v>
      </c>
      <c r="AI38" s="10">
        <v>44391</v>
      </c>
      <c r="AJ38" s="10">
        <v>44391</v>
      </c>
      <c r="AK38" s="16">
        <v>2021</v>
      </c>
      <c r="AL38" s="15">
        <v>52.07123287671233</v>
      </c>
      <c r="AM38" s="17">
        <f t="shared" si="12"/>
        <v>7.0027397260273974</v>
      </c>
      <c r="AN38" s="15">
        <v>7</v>
      </c>
      <c r="AO38" s="9">
        <v>1</v>
      </c>
    </row>
    <row r="39" spans="1:41" s="18" customFormat="1" ht="14" x14ac:dyDescent="0.3">
      <c r="A39" s="6" t="s">
        <v>22</v>
      </c>
      <c r="B39" s="7" t="s">
        <v>70</v>
      </c>
      <c r="C39" s="9">
        <v>0</v>
      </c>
      <c r="D39" s="7">
        <v>1</v>
      </c>
      <c r="E39" s="7">
        <v>1946</v>
      </c>
      <c r="F39" s="7">
        <v>1</v>
      </c>
      <c r="G39" s="7">
        <v>1</v>
      </c>
      <c r="H39" s="9">
        <v>1</v>
      </c>
      <c r="I39" s="7">
        <v>17</v>
      </c>
      <c r="J39" s="7">
        <v>51</v>
      </c>
      <c r="K39" s="7">
        <v>5261</v>
      </c>
      <c r="L39" s="10">
        <v>41823</v>
      </c>
      <c r="M39" s="31">
        <v>1</v>
      </c>
      <c r="N39" s="7">
        <v>4</v>
      </c>
      <c r="O39" s="9">
        <v>1</v>
      </c>
      <c r="P39" s="11">
        <v>149</v>
      </c>
      <c r="Q39" s="31" t="s">
        <v>29</v>
      </c>
      <c r="R39" s="31" t="s">
        <v>30</v>
      </c>
      <c r="S39" s="31">
        <f t="shared" si="13"/>
        <v>86</v>
      </c>
      <c r="T39" s="31">
        <f t="shared" si="14"/>
        <v>63</v>
      </c>
      <c r="U39" s="7">
        <v>134</v>
      </c>
      <c r="V39" s="7">
        <v>8</v>
      </c>
      <c r="W39" s="7">
        <v>2</v>
      </c>
      <c r="X39" s="7">
        <v>0</v>
      </c>
      <c r="Y39" s="7">
        <f t="shared" si="2"/>
        <v>144</v>
      </c>
      <c r="Z39" s="7">
        <f t="shared" si="3"/>
        <v>142</v>
      </c>
      <c r="AA39" s="12">
        <f t="shared" si="4"/>
        <v>95</v>
      </c>
      <c r="AB39" s="13">
        <f t="shared" si="5"/>
        <v>94.366197183098592</v>
      </c>
      <c r="AC39" s="14">
        <f t="shared" si="6"/>
        <v>93.055555555555557</v>
      </c>
      <c r="AD39" s="14">
        <f t="shared" si="7"/>
        <v>89.932885906040269</v>
      </c>
      <c r="AE39" s="8">
        <v>41835</v>
      </c>
      <c r="AF39" s="8">
        <v>41835</v>
      </c>
      <c r="AG39" s="12">
        <v>2014</v>
      </c>
      <c r="AH39" s="15">
        <v>67.599999999999994</v>
      </c>
      <c r="AI39" s="10">
        <v>44391</v>
      </c>
      <c r="AJ39" s="10">
        <v>44391</v>
      </c>
      <c r="AK39" s="16">
        <v>2021</v>
      </c>
      <c r="AL39" s="15">
        <v>74.602739726027394</v>
      </c>
      <c r="AM39" s="17">
        <f t="shared" si="12"/>
        <v>7.0027397260273974</v>
      </c>
      <c r="AN39" s="15">
        <v>7</v>
      </c>
      <c r="AO39" s="9">
        <v>1</v>
      </c>
    </row>
    <row r="40" spans="1:41" s="18" customFormat="1" ht="14" x14ac:dyDescent="0.3">
      <c r="A40" s="6" t="s">
        <v>22</v>
      </c>
      <c r="B40" s="7" t="s">
        <v>71</v>
      </c>
      <c r="C40" s="9">
        <v>1</v>
      </c>
      <c r="D40" s="7">
        <v>2</v>
      </c>
      <c r="E40" s="7">
        <v>1971</v>
      </c>
      <c r="F40" s="7">
        <v>2</v>
      </c>
      <c r="G40" s="7">
        <v>2</v>
      </c>
      <c r="H40" s="9">
        <v>1</v>
      </c>
      <c r="I40" s="7">
        <v>17</v>
      </c>
      <c r="J40" s="7">
        <v>51</v>
      </c>
      <c r="K40" s="7">
        <v>5261</v>
      </c>
      <c r="L40" s="10">
        <v>41823</v>
      </c>
      <c r="M40" s="31">
        <v>1</v>
      </c>
      <c r="N40" s="7">
        <v>1</v>
      </c>
      <c r="O40" s="9">
        <v>1</v>
      </c>
      <c r="P40" s="11">
        <v>149</v>
      </c>
      <c r="Q40" s="31" t="s">
        <v>29</v>
      </c>
      <c r="R40" s="31" t="s">
        <v>30</v>
      </c>
      <c r="S40" s="31">
        <f t="shared" si="13"/>
        <v>86</v>
      </c>
      <c r="T40" s="31">
        <f t="shared" si="14"/>
        <v>63</v>
      </c>
      <c r="U40" s="7">
        <v>135</v>
      </c>
      <c r="V40" s="7">
        <v>5</v>
      </c>
      <c r="W40" s="7">
        <v>2</v>
      </c>
      <c r="X40" s="7">
        <v>2</v>
      </c>
      <c r="Y40" s="7">
        <f t="shared" si="2"/>
        <v>144</v>
      </c>
      <c r="Z40" s="7">
        <f t="shared" si="3"/>
        <v>140</v>
      </c>
      <c r="AA40" s="12">
        <f t="shared" si="4"/>
        <v>94</v>
      </c>
      <c r="AB40" s="13">
        <f t="shared" si="5"/>
        <v>96.428571428571431</v>
      </c>
      <c r="AC40" s="14">
        <f t="shared" si="6"/>
        <v>93.75</v>
      </c>
      <c r="AD40" s="14">
        <f t="shared" si="7"/>
        <v>90.604026845637591</v>
      </c>
      <c r="AE40" s="8">
        <v>41835</v>
      </c>
      <c r="AF40" s="8">
        <v>41835</v>
      </c>
      <c r="AG40" s="12">
        <v>2014</v>
      </c>
      <c r="AH40" s="15">
        <v>43.06849315068493</v>
      </c>
      <c r="AI40" s="10">
        <v>44391</v>
      </c>
      <c r="AJ40" s="10">
        <v>44391</v>
      </c>
      <c r="AK40" s="16">
        <v>2021</v>
      </c>
      <c r="AL40" s="15">
        <v>50.07123287671233</v>
      </c>
      <c r="AM40" s="17">
        <f t="shared" si="12"/>
        <v>7.0027397260273974</v>
      </c>
      <c r="AN40" s="15">
        <v>7</v>
      </c>
      <c r="AO40" s="9">
        <v>1</v>
      </c>
    </row>
    <row r="41" spans="1:41" x14ac:dyDescent="0.35">
      <c r="A41" s="6" t="s">
        <v>22</v>
      </c>
      <c r="B41" s="7" t="s">
        <v>72</v>
      </c>
      <c r="C41" s="9">
        <v>1</v>
      </c>
      <c r="D41" s="30">
        <v>1</v>
      </c>
      <c r="E41" s="7">
        <v>1969</v>
      </c>
      <c r="F41" s="7">
        <v>5</v>
      </c>
      <c r="G41" s="7">
        <v>1</v>
      </c>
      <c r="H41" s="9">
        <v>1</v>
      </c>
      <c r="I41" s="7">
        <v>17</v>
      </c>
      <c r="J41" s="7">
        <v>51</v>
      </c>
      <c r="K41" s="7">
        <v>5261</v>
      </c>
      <c r="L41" s="10">
        <v>41823</v>
      </c>
      <c r="M41" s="31">
        <v>1</v>
      </c>
      <c r="N41" s="7">
        <v>1</v>
      </c>
      <c r="O41" s="9">
        <v>1</v>
      </c>
      <c r="P41" s="11">
        <v>149</v>
      </c>
      <c r="Q41" s="31" t="s">
        <v>29</v>
      </c>
      <c r="R41" s="31" t="s">
        <v>30</v>
      </c>
      <c r="S41" s="31">
        <f t="shared" si="13"/>
        <v>86</v>
      </c>
      <c r="T41" s="31">
        <f t="shared" si="14"/>
        <v>63</v>
      </c>
      <c r="U41" s="7">
        <v>137</v>
      </c>
      <c r="V41" s="7">
        <v>6</v>
      </c>
      <c r="W41" s="7">
        <v>1</v>
      </c>
      <c r="X41" s="7">
        <v>0</v>
      </c>
      <c r="Y41" s="7">
        <f t="shared" si="2"/>
        <v>144</v>
      </c>
      <c r="Z41" s="7">
        <f t="shared" si="3"/>
        <v>143</v>
      </c>
      <c r="AA41" s="12">
        <f t="shared" si="4"/>
        <v>96</v>
      </c>
      <c r="AB41" s="13">
        <f t="shared" si="5"/>
        <v>95.8041958041958</v>
      </c>
      <c r="AC41" s="14">
        <f t="shared" si="6"/>
        <v>95.138888888888886</v>
      </c>
      <c r="AD41" s="14">
        <f t="shared" si="7"/>
        <v>91.946308724832221</v>
      </c>
      <c r="AE41" s="8">
        <v>41835</v>
      </c>
      <c r="AF41" s="8">
        <v>41835</v>
      </c>
      <c r="AG41" s="12">
        <v>2014</v>
      </c>
      <c r="AH41" s="15">
        <v>45.172602739726024</v>
      </c>
      <c r="AI41" s="10">
        <v>44391</v>
      </c>
      <c r="AJ41" s="10">
        <v>44391</v>
      </c>
      <c r="AK41" s="16">
        <v>2021</v>
      </c>
      <c r="AL41" s="15">
        <v>52.175342465753424</v>
      </c>
      <c r="AM41" s="17">
        <f t="shared" si="12"/>
        <v>7.0027397260273974</v>
      </c>
      <c r="AN41" s="15">
        <v>7</v>
      </c>
      <c r="AO41" s="9">
        <v>1</v>
      </c>
    </row>
    <row r="42" spans="1:41" s="34" customFormat="1" x14ac:dyDescent="0.35">
      <c r="A42" s="19" t="s">
        <v>22</v>
      </c>
      <c r="B42" s="22" t="s">
        <v>115</v>
      </c>
      <c r="C42" s="22">
        <v>1</v>
      </c>
      <c r="D42" s="22">
        <v>1</v>
      </c>
      <c r="E42" s="22">
        <v>1972</v>
      </c>
      <c r="F42" s="22">
        <v>2</v>
      </c>
      <c r="G42" s="22">
        <v>3</v>
      </c>
      <c r="H42" s="9">
        <v>1</v>
      </c>
      <c r="I42" s="22">
        <v>18</v>
      </c>
      <c r="J42" s="22">
        <v>48</v>
      </c>
      <c r="K42" s="22">
        <v>5724</v>
      </c>
      <c r="L42" s="21">
        <v>43769</v>
      </c>
      <c r="M42" s="31">
        <v>1</v>
      </c>
      <c r="N42" s="22">
        <v>1</v>
      </c>
      <c r="O42" s="22">
        <v>1</v>
      </c>
      <c r="P42" s="22">
        <v>160</v>
      </c>
      <c r="Q42" s="22" t="s">
        <v>113</v>
      </c>
      <c r="R42" s="22" t="s">
        <v>114</v>
      </c>
      <c r="S42" s="22">
        <v>92</v>
      </c>
      <c r="T42" s="22">
        <v>68</v>
      </c>
      <c r="U42" s="22">
        <v>148</v>
      </c>
      <c r="V42" s="22">
        <v>4</v>
      </c>
      <c r="W42" s="22">
        <v>0</v>
      </c>
      <c r="X42" s="22">
        <v>0</v>
      </c>
      <c r="Y42" s="22">
        <v>152</v>
      </c>
      <c r="Z42" s="22">
        <v>152</v>
      </c>
      <c r="AA42" s="22">
        <v>102</v>
      </c>
      <c r="AB42" s="27">
        <v>97.368421052631575</v>
      </c>
      <c r="AC42" s="27">
        <v>97.368421052631575</v>
      </c>
      <c r="AD42" s="27">
        <v>92.5</v>
      </c>
      <c r="AE42" s="21">
        <v>43769</v>
      </c>
      <c r="AF42" s="21">
        <v>43769</v>
      </c>
      <c r="AG42" s="22">
        <v>2019</v>
      </c>
      <c r="AH42" s="27">
        <v>47.07123287671233</v>
      </c>
      <c r="AI42" s="21">
        <v>46325</v>
      </c>
      <c r="AJ42" s="21">
        <v>46325</v>
      </c>
      <c r="AK42" s="22">
        <v>2026</v>
      </c>
      <c r="AL42" s="27">
        <v>54.073972602739723</v>
      </c>
      <c r="AM42" s="27">
        <v>7.0027397260273974</v>
      </c>
      <c r="AN42" s="22">
        <v>7</v>
      </c>
      <c r="AO42" s="9">
        <v>1</v>
      </c>
    </row>
    <row r="43" spans="1:41" s="34" customFormat="1" x14ac:dyDescent="0.35">
      <c r="A43" s="19" t="s">
        <v>22</v>
      </c>
      <c r="B43" s="22" t="s">
        <v>116</v>
      </c>
      <c r="C43" s="22">
        <v>2</v>
      </c>
      <c r="D43" s="22">
        <v>2</v>
      </c>
      <c r="E43" s="22">
        <v>1981</v>
      </c>
      <c r="F43" s="22">
        <v>2</v>
      </c>
      <c r="G43" s="22">
        <v>2</v>
      </c>
      <c r="H43" s="9">
        <v>1</v>
      </c>
      <c r="I43" s="22">
        <v>18</v>
      </c>
      <c r="J43" s="22">
        <v>48</v>
      </c>
      <c r="K43" s="22">
        <v>5724</v>
      </c>
      <c r="L43" s="21">
        <v>43769</v>
      </c>
      <c r="M43" s="31">
        <v>1</v>
      </c>
      <c r="N43" s="22">
        <v>6</v>
      </c>
      <c r="O43" s="22">
        <v>1</v>
      </c>
      <c r="P43" s="22">
        <v>160</v>
      </c>
      <c r="Q43" s="22" t="s">
        <v>113</v>
      </c>
      <c r="R43" s="22" t="s">
        <v>114</v>
      </c>
      <c r="S43" s="22">
        <v>92</v>
      </c>
      <c r="T43" s="22">
        <v>68</v>
      </c>
      <c r="U43" s="22">
        <v>86</v>
      </c>
      <c r="V43" s="22">
        <v>63</v>
      </c>
      <c r="W43" s="22">
        <v>2</v>
      </c>
      <c r="X43" s="22">
        <v>1</v>
      </c>
      <c r="Y43" s="22">
        <v>152</v>
      </c>
      <c r="Z43" s="22">
        <v>149</v>
      </c>
      <c r="AA43" s="22">
        <v>100</v>
      </c>
      <c r="AB43" s="27">
        <v>57.718120805369132</v>
      </c>
      <c r="AC43" s="27">
        <v>56.578947368421048</v>
      </c>
      <c r="AD43" s="27">
        <v>53.75</v>
      </c>
      <c r="AE43" s="21"/>
      <c r="AF43" s="21"/>
      <c r="AG43" s="22"/>
      <c r="AH43" s="27"/>
      <c r="AI43" s="21"/>
      <c r="AJ43" s="21"/>
      <c r="AK43" s="22"/>
      <c r="AL43" s="27"/>
      <c r="AM43" s="27"/>
      <c r="AN43" s="22"/>
      <c r="AO43" s="9">
        <v>1</v>
      </c>
    </row>
    <row r="44" spans="1:41" s="34" customFormat="1" x14ac:dyDescent="0.35">
      <c r="A44" s="19" t="s">
        <v>22</v>
      </c>
      <c r="B44" s="22" t="s">
        <v>117</v>
      </c>
      <c r="C44" s="22">
        <v>0</v>
      </c>
      <c r="D44" s="22">
        <v>2</v>
      </c>
      <c r="E44" s="22">
        <v>1964</v>
      </c>
      <c r="F44" s="22">
        <v>4</v>
      </c>
      <c r="G44" s="22">
        <v>1</v>
      </c>
      <c r="H44" s="9">
        <v>1</v>
      </c>
      <c r="I44" s="22">
        <v>18</v>
      </c>
      <c r="J44" s="22">
        <v>48</v>
      </c>
      <c r="K44" s="22">
        <v>5724</v>
      </c>
      <c r="L44" s="21">
        <v>43769</v>
      </c>
      <c r="M44" s="31">
        <v>1</v>
      </c>
      <c r="N44" s="22">
        <v>4</v>
      </c>
      <c r="O44" s="22">
        <v>1</v>
      </c>
      <c r="P44" s="22">
        <v>160</v>
      </c>
      <c r="Q44" s="22" t="s">
        <v>113</v>
      </c>
      <c r="R44" s="22" t="s">
        <v>114</v>
      </c>
      <c r="S44" s="22">
        <v>92</v>
      </c>
      <c r="T44" s="22">
        <v>68</v>
      </c>
      <c r="U44" s="22">
        <v>134</v>
      </c>
      <c r="V44" s="22">
        <v>12</v>
      </c>
      <c r="W44" s="22">
        <v>6</v>
      </c>
      <c r="X44" s="22">
        <v>0</v>
      </c>
      <c r="Y44" s="22">
        <v>152</v>
      </c>
      <c r="Z44" s="22">
        <v>146</v>
      </c>
      <c r="AA44" s="22">
        <v>98</v>
      </c>
      <c r="AB44" s="27">
        <v>91.780821917808225</v>
      </c>
      <c r="AC44" s="27">
        <v>88.157894736842096</v>
      </c>
      <c r="AD44" s="27">
        <v>83.75</v>
      </c>
      <c r="AE44" s="21">
        <v>43769</v>
      </c>
      <c r="AF44" s="21">
        <v>43769</v>
      </c>
      <c r="AG44" s="22">
        <v>2019</v>
      </c>
      <c r="AH44" s="27">
        <v>55.698630136986303</v>
      </c>
      <c r="AI44" s="21">
        <v>46325</v>
      </c>
      <c r="AJ44" s="21">
        <v>46325</v>
      </c>
      <c r="AK44" s="22">
        <v>2026</v>
      </c>
      <c r="AL44" s="27">
        <v>62.701369863013696</v>
      </c>
      <c r="AM44" s="27">
        <v>7.0027397260273974</v>
      </c>
      <c r="AN44" s="22">
        <v>7</v>
      </c>
      <c r="AO44" s="9">
        <v>1</v>
      </c>
    </row>
    <row r="45" spans="1:41" s="34" customFormat="1" x14ac:dyDescent="0.35">
      <c r="A45" s="19" t="s">
        <v>22</v>
      </c>
      <c r="B45" s="22" t="s">
        <v>118</v>
      </c>
      <c r="C45" s="22">
        <v>2</v>
      </c>
      <c r="D45" s="22">
        <v>2</v>
      </c>
      <c r="E45" s="22">
        <v>1978</v>
      </c>
      <c r="F45" s="22">
        <v>2</v>
      </c>
      <c r="G45" s="22">
        <v>2</v>
      </c>
      <c r="H45" s="9">
        <v>1</v>
      </c>
      <c r="I45" s="22">
        <v>18</v>
      </c>
      <c r="J45" s="22">
        <v>55</v>
      </c>
      <c r="K45" s="22">
        <v>6650</v>
      </c>
      <c r="L45" s="21">
        <v>43895</v>
      </c>
      <c r="M45" s="31">
        <v>1</v>
      </c>
      <c r="N45" s="22">
        <v>6</v>
      </c>
      <c r="O45" s="22">
        <v>1</v>
      </c>
      <c r="P45" s="22">
        <v>160</v>
      </c>
      <c r="Q45" s="22" t="s">
        <v>113</v>
      </c>
      <c r="R45" s="22" t="s">
        <v>114</v>
      </c>
      <c r="S45" s="22">
        <v>92</v>
      </c>
      <c r="T45" s="22">
        <v>68</v>
      </c>
      <c r="U45" s="22">
        <v>130</v>
      </c>
      <c r="V45" s="22">
        <v>9</v>
      </c>
      <c r="W45" s="22">
        <v>11</v>
      </c>
      <c r="X45" s="22">
        <v>0</v>
      </c>
      <c r="Y45" s="22">
        <v>150</v>
      </c>
      <c r="Z45" s="22">
        <v>139</v>
      </c>
      <c r="AA45" s="22">
        <v>93</v>
      </c>
      <c r="AB45" s="27">
        <v>93.525179856115102</v>
      </c>
      <c r="AC45" s="27">
        <v>86.666666666666671</v>
      </c>
      <c r="AD45" s="27">
        <v>81.25</v>
      </c>
      <c r="AE45" s="21">
        <v>43895</v>
      </c>
      <c r="AF45" s="21">
        <v>43895</v>
      </c>
      <c r="AG45" s="22">
        <v>2020</v>
      </c>
      <c r="AH45" s="27">
        <v>41.706849315068496</v>
      </c>
      <c r="AI45" s="21">
        <v>46450</v>
      </c>
      <c r="AJ45" s="21">
        <v>46450</v>
      </c>
      <c r="AK45" s="22">
        <v>2027</v>
      </c>
      <c r="AL45" s="27">
        <v>48.706849315068496</v>
      </c>
      <c r="AM45" s="27">
        <v>7</v>
      </c>
      <c r="AN45" s="22">
        <v>7</v>
      </c>
      <c r="AO45" s="9">
        <v>1</v>
      </c>
    </row>
  </sheetData>
  <sortState xmlns:xlrd2="http://schemas.microsoft.com/office/spreadsheetml/2017/richdata2" ref="A2:AO41">
    <sortCondition ref="L2:L41"/>
  </sortState>
  <pageMargins left="0.70866141732283472" right="0.70866141732283472" top="0.98425196850393704" bottom="0.98425196850393704" header="0.51181102362204722" footer="0.51181102362204722"/>
  <pageSetup paperSize="9" scale="90" pageOrder="overThenDown" orientation="landscape" r:id="rId1"/>
  <headerFooter>
    <oddHeader>&amp;L&amp;"-,Fett"Verfassungsgerichtshof Berlin
Richterinnen und Richter&amp;C&amp;"-,Fett"Landesverfassungsgerichte und Justizialisierung
(DFG - Gz: RE 1376/4-1; AOBJ: 644495&amp;R&amp;P/&amp;N</oddHeader>
    <oddFooter xml:space="preserve">&amp;L&amp;9Zitiervorschlag: Werner Reutter, Verfassungsgerichtshof Berlin
Wahl der Richterinnen und Richter. HU Berlin 2020
https://hu-berlin/lverfge&amp;R&amp;9Erstellt von: Werner Reutter
Humboldt-Universität zu Berlin
Stand:  &amp;D </oddFooter>
  </headerFooter>
  <colBreaks count="3" manualBreakCount="3">
    <brk id="12" max="1048575" man="1"/>
    <brk id="20" max="1048575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BE anonymisiert</vt:lpstr>
      <vt:lpstr>BE kodiert</vt:lpstr>
      <vt:lpstr>'BE kodiert'!Druckbereich</vt:lpstr>
      <vt:lpstr>'BE anonymisiert'!Drucktitel</vt:lpstr>
      <vt:lpstr>'BE kodiert'!Drucktitel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Reutter</dc:creator>
  <cp:lastModifiedBy>Maria</cp:lastModifiedBy>
  <cp:lastPrinted>2020-04-01T15:07:07Z</cp:lastPrinted>
  <dcterms:created xsi:type="dcterms:W3CDTF">2018-08-20T14:10:41Z</dcterms:created>
  <dcterms:modified xsi:type="dcterms:W3CDTF">2021-02-23T17:58:49Z</dcterms:modified>
</cp:coreProperties>
</file>